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0452-3_Vergaben_Beratungen\2_Bedarfsträger\Kochel am See\Ausschreibungen 2026\26-131_Reinigungsdienstleistungen\3_Vergabeunterlagen\Final\"/>
    </mc:Choice>
  </mc:AlternateContent>
  <xr:revisionPtr revIDLastSave="0" documentId="8_{7935BE43-7EE5-459D-9979-92B30B3B7E19}" xr6:coauthVersionLast="47" xr6:coauthVersionMax="47" xr10:uidLastSave="{00000000-0000-0000-0000-000000000000}"/>
  <bookViews>
    <workbookView xWindow="-96" yWindow="0" windowWidth="20832" windowHeight="16656" tabRatio="826" xr2:uid="{00000000-000D-0000-FFFF-FFFF00000000}"/>
  </bookViews>
  <sheets>
    <sheet name="Inhaltsverz. u allg Hin.Los4   " sheetId="1" r:id="rId1"/>
    <sheet name="AeP Los 4" sheetId="80" r:id="rId2"/>
    <sheet name="AMG Los 4" sheetId="81" r:id="rId3"/>
    <sheet name="AE Los 4" sheetId="82" r:id="rId4"/>
    <sheet name="Obl Los 4" sheetId="74" r:id="rId5"/>
    <sheet name="LV Glas Los 4" sheetId="2" r:id="rId6"/>
    <sheet name="SVS Glas Los 4" sheetId="4" r:id="rId7"/>
    <sheet name="KB Glas Los 4" sheetId="53" r:id="rId8"/>
    <sheet name="PB SdArb Los 4" sheetId="62" r:id="rId9"/>
    <sheet name="PB EAF Glas Los 4" sheetId="46" r:id="rId10"/>
    <sheet name="GÜ Glas Los 4" sheetId="73" r:id="rId11"/>
  </sheets>
  <definedNames>
    <definedName name="_xlnm._FilterDatabase" localSheetId="9" hidden="1">'PB EAF Glas Los 4'!$A$8:$G$44</definedName>
    <definedName name="an_nachlass_angebot">'GÜ Glas Los 4'!$C$13</definedName>
    <definedName name="an_summe_angebot">'GÜ Glas Los 4'!$C$16</definedName>
    <definedName name="an_summe_angebot_netto">'GÜ Glas Los 4'!$C$14</definedName>
    <definedName name="_xlnm.Print_Area" localSheetId="3">'AE Los 4'!$A$1:$E$23</definedName>
    <definedName name="_xlnm.Print_Area" localSheetId="1">'AeP Los 4'!$A$1:$E$21</definedName>
    <definedName name="_xlnm.Print_Area" localSheetId="2">'AMG Los 4'!$A$1:$E$21</definedName>
    <definedName name="_xlnm.Print_Area" localSheetId="10">'GÜ Glas Los 4'!$A$1:$G$38</definedName>
    <definedName name="_xlnm.Print_Area" localSheetId="0">'Inhaltsverz. u allg Hin.Los4   '!$A$1:$E$34</definedName>
    <definedName name="_xlnm.Print_Area" localSheetId="7">'KB Glas Los 4'!$A$1:$H$13</definedName>
    <definedName name="_xlnm.Print_Area" localSheetId="5">'LV Glas Los 4'!$A$1:$F$22</definedName>
    <definedName name="_xlnm.Print_Area" localSheetId="4">'Obl Los 4'!$A$1:$D$22</definedName>
    <definedName name="_xlnm.Print_Area" localSheetId="9">'PB EAF Glas Los 4'!$A$1:$M$45</definedName>
    <definedName name="_xlnm.Print_Area" localSheetId="8">'PB SdArb Los 4'!$A$1:$H$32</definedName>
    <definedName name="_xlnm.Print_Area" localSheetId="6">'SVS Glas Los 4'!$A$1:$F$68</definedName>
    <definedName name="_xlnm.Print_Titles" localSheetId="5">'LV Glas Los 4'!$4:$4</definedName>
    <definedName name="_xlnm.Print_Titles" localSheetId="9">'PB EAF Glas Los 4'!$1:$8</definedName>
    <definedName name="Excel_BuiltIn__FilterDatabase_16" localSheetId="3">#REF!</definedName>
    <definedName name="Excel_BuiltIn__FilterDatabase_16" localSheetId="1">#REF!</definedName>
    <definedName name="Excel_BuiltIn__FilterDatabase_16" localSheetId="2">#REF!</definedName>
    <definedName name="Excel_BuiltIn__FilterDatabase_16">#REF!</definedName>
    <definedName name="hh" localSheetId="3">#REF!</definedName>
    <definedName name="hh" localSheetId="1">#REF!</definedName>
    <definedName name="hh" localSheetId="2">#REF!</definedName>
    <definedName name="hh">#REF!</definedName>
    <definedName name="Unterhaltsreinigung_16" localSheetId="3">#REF!</definedName>
    <definedName name="Unterhaltsreinigung_16" localSheetId="1">#REF!</definedName>
    <definedName name="Unterhaltsreinigung_16" localSheetId="2">#REF!</definedName>
    <definedName name="Unterhaltsreinigung_16">#REF!</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73" l="1"/>
  <c r="H29" i="62" l="1"/>
  <c r="H27" i="62"/>
  <c r="D59" i="4"/>
  <c r="E23" i="4"/>
  <c r="E37" i="4" s="1"/>
  <c r="E38" i="4" s="1"/>
  <c r="E50" i="4"/>
  <c r="H25" i="62"/>
  <c r="H24" i="62"/>
  <c r="D3" i="2"/>
  <c r="D3" i="74"/>
  <c r="C3" i="74"/>
  <c r="F3" i="2"/>
  <c r="E51" i="4" l="1"/>
  <c r="E52" i="4" s="1"/>
  <c r="E53" i="4" l="1"/>
  <c r="E54" i="4" s="1"/>
  <c r="E55" i="4" l="1"/>
  <c r="A8" i="53"/>
  <c r="A9" i="53" l="1"/>
  <c r="F50" i="4" l="1"/>
  <c r="D50" i="4"/>
  <c r="F23" i="4"/>
  <c r="F37" i="4" s="1"/>
  <c r="D23" i="4"/>
  <c r="D37" i="4" s="1"/>
  <c r="D38" i="4" l="1"/>
  <c r="D51" i="4" s="1"/>
  <c r="F3" i="73"/>
  <c r="D3" i="80"/>
  <c r="E3" i="73" s="1"/>
  <c r="I3" i="46"/>
  <c r="F3" i="62"/>
  <c r="F3" i="53"/>
  <c r="C3" i="4"/>
  <c r="D3" i="82"/>
  <c r="D3" i="81"/>
  <c r="A2" i="73"/>
  <c r="A2" i="46"/>
  <c r="A2" i="62"/>
  <c r="A2" i="53"/>
  <c r="A2" i="4"/>
  <c r="A2" i="2"/>
  <c r="A2" i="74"/>
  <c r="I9" i="46"/>
  <c r="I10" i="46"/>
  <c r="I11" i="46"/>
  <c r="I12" i="46"/>
  <c r="I13" i="46"/>
  <c r="I14" i="46"/>
  <c r="I15" i="46"/>
  <c r="I16" i="46"/>
  <c r="I17" i="46"/>
  <c r="I18" i="46"/>
  <c r="I19" i="46"/>
  <c r="I20" i="46"/>
  <c r="I21" i="46"/>
  <c r="I22" i="46"/>
  <c r="I23" i="46"/>
  <c r="I24" i="46"/>
  <c r="I25" i="46"/>
  <c r="I26" i="46"/>
  <c r="I27" i="46"/>
  <c r="I28" i="46"/>
  <c r="I29" i="46"/>
  <c r="I30" i="46"/>
  <c r="I31" i="46"/>
  <c r="I32" i="46"/>
  <c r="I33" i="46"/>
  <c r="I34" i="46"/>
  <c r="I35" i="46"/>
  <c r="I36" i="46"/>
  <c r="I37" i="46"/>
  <c r="I38" i="46"/>
  <c r="I39" i="46"/>
  <c r="I40" i="46"/>
  <c r="I41" i="46"/>
  <c r="I42" i="46"/>
  <c r="I43" i="46"/>
  <c r="I44" i="46"/>
  <c r="F38" i="4"/>
  <c r="F51" i="4" s="1"/>
  <c r="A7" i="53"/>
  <c r="A10" i="53"/>
  <c r="A1" i="73"/>
  <c r="A1" i="46"/>
  <c r="A1" i="62"/>
  <c r="A1" i="53"/>
  <c r="A1" i="4"/>
  <c r="A1" i="2"/>
  <c r="A1" i="74"/>
  <c r="A1" i="82"/>
  <c r="A1" i="81"/>
  <c r="A1" i="80"/>
  <c r="E3" i="80"/>
  <c r="E3" i="81"/>
  <c r="E3" i="82"/>
  <c r="A2" i="82"/>
  <c r="A2" i="81"/>
  <c r="A2" i="80"/>
  <c r="B3" i="80"/>
  <c r="B3" i="81"/>
  <c r="B3" i="82"/>
  <c r="B3" i="74"/>
  <c r="G3" i="53"/>
  <c r="J3" i="46"/>
  <c r="C3" i="53"/>
  <c r="D3" i="4"/>
  <c r="B3" i="4"/>
  <c r="B3" i="73"/>
  <c r="G3" i="62"/>
  <c r="C3" i="62"/>
  <c r="B3" i="2"/>
  <c r="B3" i="46"/>
  <c r="J38" i="46" l="1"/>
  <c r="K38" i="46" s="1"/>
  <c r="J22" i="46"/>
  <c r="K22" i="46" s="1"/>
  <c r="J30" i="46"/>
  <c r="K30" i="46" s="1"/>
  <c r="J37" i="46"/>
  <c r="K37" i="46" s="1"/>
  <c r="J11" i="46"/>
  <c r="K11" i="46" s="1"/>
  <c r="J18" i="46"/>
  <c r="K18" i="46" s="1"/>
  <c r="J23" i="46"/>
  <c r="K23" i="46" s="1"/>
  <c r="J14" i="46"/>
  <c r="K14" i="46" s="1"/>
  <c r="J28" i="46"/>
  <c r="K28" i="46" s="1"/>
  <c r="J13" i="46"/>
  <c r="K13" i="46" s="1"/>
  <c r="J26" i="46"/>
  <c r="K26" i="46" s="1"/>
  <c r="J41" i="46"/>
  <c r="K41" i="46" s="1"/>
  <c r="J15" i="46"/>
  <c r="K15" i="46" s="1"/>
  <c r="J20" i="46"/>
  <c r="K20" i="46" s="1"/>
  <c r="J40" i="46"/>
  <c r="K40" i="46" s="1"/>
  <c r="J43" i="46"/>
  <c r="K43" i="46" s="1"/>
  <c r="J19" i="46"/>
  <c r="K19" i="46" s="1"/>
  <c r="J17" i="46"/>
  <c r="K17" i="46" s="1"/>
  <c r="D52" i="4"/>
  <c r="D53" i="4" s="1"/>
  <c r="J27" i="46"/>
  <c r="K27" i="46" s="1"/>
  <c r="J24" i="46"/>
  <c r="K24" i="46" s="1"/>
  <c r="J34" i="46"/>
  <c r="K34" i="46" s="1"/>
  <c r="J31" i="46"/>
  <c r="K31" i="46" s="1"/>
  <c r="J36" i="46"/>
  <c r="K36" i="46" s="1"/>
  <c r="J21" i="46"/>
  <c r="K21" i="46" s="1"/>
  <c r="J12" i="46"/>
  <c r="K12" i="46" s="1"/>
  <c r="J35" i="46"/>
  <c r="K35" i="46" s="1"/>
  <c r="J32" i="46"/>
  <c r="K32" i="46" s="1"/>
  <c r="J16" i="46"/>
  <c r="K16" i="46" s="1"/>
  <c r="J42" i="46"/>
  <c r="K42" i="46" s="1"/>
  <c r="J39" i="46"/>
  <c r="K39" i="46" s="1"/>
  <c r="J10" i="46"/>
  <c r="K10" i="46" s="1"/>
  <c r="J44" i="46"/>
  <c r="K44" i="46" s="1"/>
  <c r="J25" i="46"/>
  <c r="K25" i="46" s="1"/>
  <c r="J9" i="46"/>
  <c r="K9" i="46" s="1"/>
  <c r="J29" i="46"/>
  <c r="K29" i="46" s="1"/>
  <c r="J33" i="46"/>
  <c r="K33" i="46" s="1"/>
  <c r="F52" i="4"/>
  <c r="F53" i="4" s="1"/>
  <c r="D66" i="4" l="1"/>
  <c r="C10" i="73"/>
  <c r="C11" i="73" s="1"/>
  <c r="D54" i="4"/>
  <c r="D55" i="4"/>
  <c r="F54" i="4"/>
  <c r="F55" i="4"/>
  <c r="D65" i="4" l="1"/>
  <c r="D60" i="4"/>
  <c r="H7" i="53" s="1"/>
  <c r="H8" i="53"/>
  <c r="L12" i="46" s="1"/>
  <c r="M12" i="46" s="1"/>
  <c r="H9" i="53"/>
  <c r="L21" i="46" s="1"/>
  <c r="M21" i="46" s="1"/>
  <c r="L23" i="46"/>
  <c r="M23" i="46" s="1"/>
  <c r="L20" i="46"/>
  <c r="M20" i="46" s="1"/>
  <c r="L14" i="46"/>
  <c r="M14" i="46" s="1"/>
  <c r="L40" i="46"/>
  <c r="M40" i="46" s="1"/>
  <c r="L17" i="46"/>
  <c r="M17" i="46" s="1"/>
  <c r="L26" i="46"/>
  <c r="M26" i="46" s="1"/>
  <c r="L10" i="46" l="1"/>
  <c r="M10" i="46" s="1"/>
  <c r="L19" i="46"/>
  <c r="M19" i="46" s="1"/>
  <c r="L41" i="46"/>
  <c r="M41" i="46" s="1"/>
  <c r="L13" i="46"/>
  <c r="M13" i="46" s="1"/>
  <c r="L22" i="46"/>
  <c r="M22" i="46" s="1"/>
  <c r="L15" i="46"/>
  <c r="M15" i="46" s="1"/>
  <c r="L32" i="46"/>
  <c r="M32" i="46" s="1"/>
  <c r="L16" i="46"/>
  <c r="M16" i="46" s="1"/>
  <c r="L38" i="46"/>
  <c r="M38" i="46" s="1"/>
  <c r="L25" i="46"/>
  <c r="M25" i="46" s="1"/>
  <c r="L36" i="46"/>
  <c r="M36" i="46" s="1"/>
  <c r="L34" i="46"/>
  <c r="M34" i="46" s="1"/>
  <c r="L27" i="46"/>
  <c r="M27" i="46" s="1"/>
  <c r="L30" i="46"/>
  <c r="M30" i="46" s="1"/>
  <c r="L9" i="46"/>
  <c r="M9" i="46" s="1"/>
  <c r="L43" i="46"/>
  <c r="M43" i="46" s="1"/>
  <c r="L11" i="46"/>
  <c r="M11" i="46" s="1"/>
  <c r="L29" i="46"/>
  <c r="M29" i="46" s="1"/>
  <c r="L24" i="46"/>
  <c r="M24" i="46" s="1"/>
  <c r="L18" i="46"/>
  <c r="M18" i="46" s="1"/>
  <c r="L37" i="46"/>
  <c r="M37" i="46" s="1"/>
  <c r="L44" i="46"/>
  <c r="M44" i="46" s="1"/>
  <c r="L31" i="46"/>
  <c r="M31" i="46" s="1"/>
  <c r="L42" i="46"/>
  <c r="M42" i="46" s="1"/>
  <c r="L35" i="46"/>
  <c r="M35" i="46" s="1"/>
  <c r="L33" i="46"/>
  <c r="M33" i="46" s="1"/>
  <c r="L39" i="46"/>
  <c r="M39" i="46" s="1"/>
  <c r="L28" i="46"/>
  <c r="M28" i="46" s="1"/>
  <c r="M45" i="46" l="1"/>
  <c r="C9" i="73" s="1"/>
  <c r="C14" i="73" l="1"/>
  <c r="C15" i="73" s="1"/>
  <c r="C16" i="73" s="1"/>
</calcChain>
</file>

<file path=xl/sharedStrings.xml><?xml version="1.0" encoding="utf-8"?>
<sst xmlns="http://schemas.openxmlformats.org/spreadsheetml/2006/main" count="530" uniqueCount="262">
  <si>
    <t>2) Sozialversicherung auf Urlaub</t>
  </si>
  <si>
    <t>3)  zusätzl. Urlaubsgeld</t>
  </si>
  <si>
    <t>4) Sozialversicherung auf zusätzl. Urlaubsgeld</t>
  </si>
  <si>
    <t>5)  Gesetzliche Feiertage</t>
  </si>
  <si>
    <t>7)  Gesetzliche Lohnfortzahlung</t>
  </si>
  <si>
    <t>9)  Tarifliche Ausfallzeiten</t>
  </si>
  <si>
    <t>4) Betriebshaftpflicht</t>
  </si>
  <si>
    <t>5) Schwerbehindertenabgabe</t>
  </si>
  <si>
    <t>Risiko + Gewinn auf Gesamtkosten in %</t>
  </si>
  <si>
    <t>2)  Rentenversicherung</t>
  </si>
  <si>
    <t>3)  Krankenversicherung</t>
  </si>
  <si>
    <t>4)  Arbeitslosenversicherung</t>
  </si>
  <si>
    <t>5)  Pflegeversicherung</t>
  </si>
  <si>
    <t>6)  Gesetzliche Unfallversicherung</t>
  </si>
  <si>
    <t>7)  Umlage U2 Krankenversicherung</t>
  </si>
  <si>
    <t>B) Weitere tarif- und lohngebundene Kosten auf produktiven Stundenlohn</t>
  </si>
  <si>
    <t>C) Kosten für technische Angestellte und Aufsichtskräfte</t>
  </si>
  <si>
    <t>D) Sonstige Kosten</t>
  </si>
  <si>
    <t>E) Gesamtkosten (Tariflohn + Pos. A bis D)</t>
  </si>
  <si>
    <t>A) Produktiver Stundenlohn und bestimmte Sozialabgaben</t>
  </si>
  <si>
    <t>Bezeichnung</t>
  </si>
  <si>
    <t>Tätigkeit</t>
  </si>
  <si>
    <t>X</t>
  </si>
  <si>
    <t>-</t>
  </si>
  <si>
    <t>Durchschnittliche Urlaubstage je Mitarbeiter jährlich</t>
  </si>
  <si>
    <t>Tage</t>
  </si>
  <si>
    <t>Tage tarifliche Arbeitsfreistellung je Mitarbeiter jährlich</t>
  </si>
  <si>
    <t>durchschnittliche Krankheitstage je Mitarbeiter jährlich</t>
  </si>
  <si>
    <t>SV</t>
  </si>
  <si>
    <t>GV</t>
  </si>
  <si>
    <t>Summe Position A</t>
  </si>
  <si>
    <t>1)  Urlaub</t>
  </si>
  <si>
    <t>Summe Positionen A und B</t>
  </si>
  <si>
    <t>Summe Lohn- und Lohngebundene Kosten</t>
  </si>
  <si>
    <t>1)  Reinigungsmittel und Kleinmaterial</t>
  </si>
  <si>
    <t>Summe Lohn + Zuschlag</t>
  </si>
  <si>
    <t>Stundenverrechnungssatz werktags</t>
  </si>
  <si>
    <t>Lohnkostenanteil</t>
  </si>
  <si>
    <t>Kontrollfeld Gewichtung (= 100 %)</t>
  </si>
  <si>
    <t>Durchschnittl. Stundenverrechnungssatz</t>
  </si>
  <si>
    <t>Durchschnittlicher Lohnkostenanteil</t>
  </si>
  <si>
    <t>Durchschnittlicher Summe Lohn + Zuschlag</t>
  </si>
  <si>
    <t>Bitte füllen Sie die farblich markierten Zellen aus und senden Sie die Tabelle zurück!</t>
  </si>
  <si>
    <t>Turnus</t>
  </si>
  <si>
    <t>Summe Positionen C und D</t>
  </si>
  <si>
    <t>2)  Kosten sonstige technische Angestellte einschließlich Betriebsleitung</t>
  </si>
  <si>
    <t>12) Beiträge zur Beruforganisation</t>
  </si>
  <si>
    <t>3)  Kosten kaufmännische Angestellte</t>
  </si>
  <si>
    <t>6) Gewerbesteuer</t>
  </si>
  <si>
    <t>3) sächliche Verwaltungskosten (Miete, Telefon usw.) und sonstige Kosten einschließlich weiterer Abgaben</t>
  </si>
  <si>
    <t>9)  Pauschale Lohnsteuer für geringverdienende Arbeitskräfte</t>
  </si>
  <si>
    <t>8) Insolvenzgeldumlage</t>
  </si>
  <si>
    <t>Gebäude</t>
  </si>
  <si>
    <t>2)  Maschinen, Geräte u. ä. Hilfsmittel, z. B. Leiter, Hubsteiger, Reinigungsautomat, Wischmopp, Auto</t>
  </si>
  <si>
    <t>8) Sozialversicherung auf gesetzliche Lohnfortzahlung</t>
  </si>
  <si>
    <t>6) Sozialversicherung auf gesetzliche Feiertage</t>
  </si>
  <si>
    <t>10) Sozialversicherung auf tarifliche Ausfallzeiten</t>
  </si>
  <si>
    <t>PreisJahr</t>
  </si>
  <si>
    <t>Fläche_qm</t>
  </si>
  <si>
    <t>Fläche_qm_Jahr</t>
  </si>
  <si>
    <t>Auftraggeber:</t>
  </si>
  <si>
    <t>Einzelraumkalkulation</t>
  </si>
  <si>
    <t xml:space="preserve">Aufmaß/Flächenverzeichnis </t>
  </si>
  <si>
    <t>Einzelpreise (Regiesätze) für Sonderaufträge</t>
  </si>
  <si>
    <t xml:space="preserve">Der zu erwartende Umfang an Sonderarbeiten wurde aufgrund von Erfahrungswerten geschätzt (Prognose). Der tatsächliche (jährliche) Umfang der Sonderarbeiten während der Vertragslaufzeit kann daher abweichen. Der hier vorgegebene Wert ist jedoch den Angeboten zugrunde zu legen und wird der Wertung zu zugrunde gelegt. </t>
  </si>
  <si>
    <t xml:space="preserve">Bitte beachten Sie:  </t>
  </si>
  <si>
    <t>- es besteht kein Anspruch auf Beauftragung</t>
  </si>
  <si>
    <t>- die Arbeiten werden auch für einzelne Räume in Auftrag gegeben</t>
  </si>
  <si>
    <t>- Preisangaben inkl. Material-, Maschinen- u. Gerätekosten sowie sonst. Nebenkosten</t>
  </si>
  <si>
    <t>1. Stundenverrechnungssätze (werktags)</t>
  </si>
  <si>
    <t>Die aufgeführten Arbeiten sind laut den Definitionen der Leistungsarten auszuführen</t>
  </si>
  <si>
    <t>Stunden
jährlich ca.</t>
  </si>
  <si>
    <t>Stundenverrechnungssatz € pro Stunde</t>
  </si>
  <si>
    <t>Jahressumme</t>
  </si>
  <si>
    <t>a)</t>
  </si>
  <si>
    <t>b)</t>
  </si>
  <si>
    <t>Summe jährlich</t>
  </si>
  <si>
    <t>qm Leistung pro Stunde</t>
  </si>
  <si>
    <t>Gesamtjahressumme</t>
  </si>
  <si>
    <t>Sonderarbeiten</t>
  </si>
  <si>
    <t>Jahreskosten für</t>
  </si>
  <si>
    <t>Übersicht Preise</t>
  </si>
  <si>
    <t>Zuschlag für Arbeiten an Sonn- und Feiertagen in %</t>
  </si>
  <si>
    <t>Stundenverrechnungssatz in € für Arbeiten an Sonn- und Feiertagen</t>
  </si>
  <si>
    <t>qm-Leistung pro Stunde</t>
  </si>
  <si>
    <t>Gebäudeteil</t>
  </si>
  <si>
    <t>Gesamtstunden / Jahr</t>
  </si>
  <si>
    <t>Gesamtpreis / Jahr</t>
  </si>
  <si>
    <t>Anschrift</t>
  </si>
  <si>
    <t>keine Reinigung*</t>
  </si>
  <si>
    <t>1)  Kosten Objektleitung (für weiteren Zeitaufwand, der über die in den Preisblättern für die Objektleitung vorgegebenen Stunden hinausgeht)</t>
  </si>
  <si>
    <t>Tabelle durch "Rechtsklick" -&gt; "Aktualisieren"</t>
  </si>
  <si>
    <t>SVS</t>
  </si>
  <si>
    <t>keine Reinigung durchzuführen</t>
  </si>
  <si>
    <t>Beschreibung Turnus</t>
  </si>
  <si>
    <t>Index</t>
  </si>
  <si>
    <t/>
  </si>
  <si>
    <t>Bei Sonderaufträgen an Sonn- und Feiertagen sind _____% Zuschlag hinzuzurechnen.</t>
  </si>
  <si>
    <t>Reinigungstage Jahr</t>
  </si>
  <si>
    <t>Anzahl</t>
  </si>
  <si>
    <t>Funktion, Tätigkeitsbereich</t>
  </si>
  <si>
    <t>Einsatzzweck</t>
  </si>
  <si>
    <t>In den Preisblättern sind die verbindlichen Angebotspreise anzugeben. Auf dieser Grundlage wird die vertragliche Vergütung gezahlt. Das Angebot ist zu Festpreisen abzugeben; Änderungen sind nur möglich, soweit die Vergabeunterlagen dies ausdrücklich vorsehen.</t>
  </si>
  <si>
    <r>
      <rPr>
        <b/>
        <sz val="10"/>
        <color indexed="8"/>
        <rFont val="Arial"/>
        <family val="2"/>
      </rPr>
      <t xml:space="preserve">Die in den Preisblättern angegebenen Stundenverrechnungssätze müssen den in der Kalkulation des jeweiligen Stundenverrechnungssatzes für den betreffenden Anwendungsbereich kalkulierten Beträgen entsprechen. Abweichungen zwischen den an der einen und der anderen Stelle eingetragenen Beträgen führen zur Nichtberücksichtigung des Angebots. </t>
    </r>
    <r>
      <rPr>
        <sz val="10"/>
        <color indexed="8"/>
        <rFont val="Arial"/>
        <family val="2"/>
      </rPr>
      <t xml:space="preserve">Dies gilt nicht für die Stundenverrechnungssätze für Sonderarbeiten. Für Sonderarbeiten kann ein Bieter anstelle der in den übrigen Vergabeunterlagen zugrunde gelegten Stundenverrechnungssätze andere Stundenverrechnungssätze, die die besonderen Leistungsanforderungen der Sonderarbeiten widerspiegeln, zugrunde legen. </t>
    </r>
  </si>
  <si>
    <t>Auf Anfrage des Auftraggebers muss der Bieter die Kalkulation dieser Stundenverrechnungssätze wie in den Kalkulationsblättern transparent erläutern. Geschieht dies auf entsprechende Anforderung nicht, wird das Angebot nicht berücksichtigt.</t>
  </si>
  <si>
    <t xml:space="preserve">Bitte beachten Sie, dass Kosten, die in mehreren Bereichen anfallen (z. B. Material- oder Gerätekosten, die dem Bieter als Pauschale berechnet werden, die aber Leistungen in mehreren Kalkulationsblättern betreffen), nicht einer einzelnen, willkürlich bestimmten Position zugeschlagen werden können (z. B. Kalkulation aller Reinigungstücher für alle Leistungen nur in einem von mehreren Kalkulationsblättern). In diesem Fall läge eine unzulässige Kosten-/Preisverlagerung vor, die zum Angebotsausschluss führt. Diese Kosten sind vielmehr anteilig auf die einzelnen Leistungsbereiche/Preisblätter zu verteilen. </t>
  </si>
  <si>
    <r>
      <t xml:space="preserve">Entspricht der Gesamtbetrag einer Position nicht dem Ergebnis der Multiplikation von Mengensatz und Einheitspreis (Einzelpreis), so ist </t>
    </r>
    <r>
      <rPr>
        <b/>
        <sz val="10"/>
        <color indexed="8"/>
        <rFont val="Arial"/>
        <family val="2"/>
      </rPr>
      <t>im Zweifel der Einheitspreis maßgebend und wird der Wertung zugrunde gelegt</t>
    </r>
    <r>
      <rPr>
        <sz val="10"/>
        <color indexed="8"/>
        <rFont val="Arial"/>
        <family val="2"/>
      </rPr>
      <t>. Eine Verpflichtung des Auftraggebers, die Preise nachzurechnen, besteht jedoch nicht.</t>
    </r>
  </si>
  <si>
    <r>
      <t xml:space="preserve">Alle vom Bieter anzugebenden Preise (Einzelpreise, Einheitspreise, Stückpreise, Komplettpreise, Verrechnungssätze usw.) sind </t>
    </r>
    <r>
      <rPr>
        <b/>
        <sz val="10"/>
        <color indexed="8"/>
        <rFont val="Arial"/>
        <family val="2"/>
      </rPr>
      <t xml:space="preserve">ohne Umsatzsteuer (netto) </t>
    </r>
    <r>
      <rPr>
        <sz val="10"/>
        <color indexed="8"/>
        <rFont val="Arial"/>
        <family val="2"/>
      </rPr>
      <t>anzugeben soweit nicht ausdrücklich anders angegeben.</t>
    </r>
  </si>
  <si>
    <t>Ausrüstung (Geräte, Maschinen u. ä. Hilfsmittel, z. B. Reinigungs-wagen), jeweils mit Angabe von Hersteller und Typbezeichnung</t>
  </si>
  <si>
    <t>Anhang Teil C (EXCEL-Teil)</t>
  </si>
  <si>
    <t>Hinweis: Die Angabe des Erklärenden Teil F (WORD-Teil) des Angebots gilt als Angabe des Erklärenden für alle eingereichten Angebotsteile (WORD und EXCEL).</t>
  </si>
  <si>
    <t>Gesamtjahressumme (Kalkulation und Obergrenze zur Abrechnung gem. § 14 des Vertrages)</t>
  </si>
  <si>
    <t>Reinigungs-tageJahr</t>
  </si>
  <si>
    <t>J2</t>
  </si>
  <si>
    <t>StundenJahr</t>
  </si>
  <si>
    <t>Glasreinigung</t>
  </si>
  <si>
    <t>Vergabe Glasreinigung</t>
  </si>
  <si>
    <t>Gültig für alle Glasarten</t>
  </si>
  <si>
    <t>Bereich</t>
  </si>
  <si>
    <t>ohne Rahmen</t>
  </si>
  <si>
    <t>mit  Stock/Rahmen/Falze/Fugen</t>
  </si>
  <si>
    <t xml:space="preserve">Glasflächen </t>
  </si>
  <si>
    <t>Komplette Reinigung: schlieren-, staub- und wasserfleckenfrei mit Beseitigung von Taubendreck und Kalkbelägen.</t>
  </si>
  <si>
    <t xml:space="preserve">Umgebungsfeld der Fenster </t>
  </si>
  <si>
    <t>Wasserflecken und Verschmutzungen entfernen (Tische, Boden usw.)</t>
  </si>
  <si>
    <t xml:space="preserve">Inneren Fensterbänke </t>
  </si>
  <si>
    <t>Komplette Reinigung</t>
  </si>
  <si>
    <t xml:space="preserve">Komplette Stock/Rahmen-    flächen </t>
  </si>
  <si>
    <t>Stock/Rahmen- reinigung inkl. Falze, Fugen usw.</t>
  </si>
  <si>
    <t xml:space="preserve">Kompletter Stock/Fenster-        rahmen </t>
  </si>
  <si>
    <t>Beschläge, Fenstergriffe</t>
  </si>
  <si>
    <t>Inneren Fensterbänke</t>
  </si>
  <si>
    <t>Äußeren Fensterbänke</t>
  </si>
  <si>
    <t>Glasflächen</t>
  </si>
  <si>
    <t>Glasfassade inkl. sämtlicher Hilfsmittel</t>
  </si>
  <si>
    <t>Rahmenflächen</t>
  </si>
  <si>
    <t xml:space="preserve">Alle Glasflächen sind einseitig ausgemessen und müssen mehrseitig gereinigt werden laut Glasarten! Sämtliche für die Glasreinigung benötigten Hilfsmittel (Leitern, Gerüste, Arbeitsbühnen etc.) müssen in die Angebotspreise mit eingerechnet werden. </t>
  </si>
  <si>
    <t>1) Produktiver Stundenlohn (Lohngruppe 6)</t>
  </si>
  <si>
    <t>Glasarten</t>
  </si>
  <si>
    <t>Erklärung Glasarten</t>
  </si>
  <si>
    <t>* siehe Einteilung der Glasarten, Reinigungstage Jahr und Turnus im PB EAF Glas im Excel Teil</t>
  </si>
  <si>
    <t>Vergabenummer/   Aktenzeichen:</t>
  </si>
  <si>
    <t>Name Bieter:</t>
  </si>
  <si>
    <t>Midijob</t>
  </si>
  <si>
    <t xml:space="preserve">- Sonderarbeiten sind nur nach gesondertem Abruf durch den Auftraggeber zu erbringen. Dabei handelt es sich um eine Option des Auftraggebers, die dieser nach dem Vertrag durch einseitige Ausübung des Optionsrechts im Einzelfall unter Angabe einer verbindlichen Ausführungszeit und anderer Vorgaben ziehen kann. Der Auftragnehmer ist bei angemessener Vorlaufzeit verpflichtet, die Leistungen wie angefordert zu erbringen. Die Angemessenheit der Vorlaufzeit beurteilt der Auftraggeber nach dem Umfang des Gesamtauftrages sowie Art und Umfang der Sonderreinigung. Erbringt der Auftragnehmer die Leistung nicht oder nicht wie angefordert, so kann der Auftraggeber die Leistung selbst oder durch einen Dritten ausführen lassen und die Mehrkosten gegenüber einer Erbringung durch den Auftragnehmer gemäß dem vorliegenden Preisblatt vom Auftraggeber verlangen oder von einer der Rechnungen des Auftragnehmers abziehen. Wie für andere Leistungen steht die Angabe von Personalmangel oder fehlende andere organisatorische Voraussetzungen der Verpflichtung des Auftragnehmers und einem Ersatzanspruch bei Nichtausführung nicht entgegen. </t>
  </si>
  <si>
    <t>Personalgewichtung SV/Midijob/GV</t>
  </si>
  <si>
    <t>11) Kosten Vorarbeiter/-in (für Zeitaufwand für Organisation/Leistung und Mehrvergütung gegenüber Lohngruppe 6)</t>
  </si>
  <si>
    <t>Innen und außen komplett reinigen, schlieren-, staub- und wasserfleckenfrei mit Beseitigung von Taubendreck, Kalkbelägen und Moosbildung.</t>
  </si>
  <si>
    <t>Komplette Reinigung mit Beseitigung von Taubendreck, Kalkbelägen und Moosbildung.</t>
  </si>
  <si>
    <t>Komplette Reinigung: schlieren-, staub- und wasserfleckenfrei mit Beseitigung von Taubendreck, Kalkbelägen und Moosbildung.</t>
  </si>
  <si>
    <t>Inhaltsverzeichnis und allgemeine Hinweise Los 4</t>
  </si>
  <si>
    <t xml:space="preserve">Anlage 6 Teil 1 zum Vertrag Los 4: </t>
  </si>
  <si>
    <t xml:space="preserve">Anlage 6 Teil 2 zum Vertrag Los 4: </t>
  </si>
  <si>
    <t xml:space="preserve">Anlage 7 zum Vertrag Los 4: </t>
  </si>
  <si>
    <t xml:space="preserve">Anlage 8 zum Vertrag Los 4: </t>
  </si>
  <si>
    <t xml:space="preserve">Anlage 1 zum Vertrag Los 4: </t>
  </si>
  <si>
    <t xml:space="preserve">Anlage 3 Teil 1 zum Vertrag Los 4: </t>
  </si>
  <si>
    <t xml:space="preserve">Anlage 3 Teil 2 zum Vertrag Los 4: </t>
  </si>
  <si>
    <t xml:space="preserve">Anlage 3 Teil 3 zum Vertrag Los 4 : </t>
  </si>
  <si>
    <t xml:space="preserve">Anlage 4 zum Vertrag Los 4: </t>
  </si>
  <si>
    <t>Aufstellung über das eingesetzte Personal (AeP Los 4)</t>
  </si>
  <si>
    <t>Aufstellung der eingesetzten Maschinen, Geräte u.ä. Hilfsmittel AMG Los 4)</t>
  </si>
  <si>
    <t>Allgemeine Erläuterungen zu den Preisblättern, Kalkulationsbasis und Kalkulation der Stundenverrechnungssätze (AE Los 4)</t>
  </si>
  <si>
    <t>Objektliste (Obl Los 4)</t>
  </si>
  <si>
    <t>Leistungsverzeichnis Glasreinigung (LV Glas Los 4)</t>
  </si>
  <si>
    <t>Kalkulation des Stundenverrechnungssatzes Glasreinigung (SVS Glas Los 4)</t>
  </si>
  <si>
    <t>Kalkulationsbasis (KB Glas Los 4)</t>
  </si>
  <si>
    <t>Preisblatt Sonderarbeiten (PB SdArb Los 4)</t>
  </si>
  <si>
    <t>Preisblatt Einzelraumkalkulation und Aufmaß/Flächenverzeichnis (PB EAF Glas Los 4)</t>
  </si>
  <si>
    <t>Gesamtübersicht der Preise (GÜ Glas Los 4)</t>
  </si>
  <si>
    <t>Aufstellung über das eingesetzte Personal (Anlage 6 Teil 1 zum Vertrag Los 4)</t>
  </si>
  <si>
    <t>Aufstellung der eingesetzten Maschinen, Geräte u. ä. Hilfsmittel (Anlage 6 Teil 2 zum Vertrag Los 4)</t>
  </si>
  <si>
    <t>Allgemeine Erläuterungen zu den Preisblättern, Kalkulationsbasis und Kalkulation der Stundenverrechnungssätze (Anlage 7 zum Vertrag Los 4)</t>
  </si>
  <si>
    <t>Objektliste (Anlage 8 zum Vertrag Los 4)</t>
  </si>
  <si>
    <t>Leistungsverzeichnis Glasreinigung (Anlage 1 zum Vertrag Los 4)</t>
  </si>
  <si>
    <t>Hinweise: 
1. Bitte in der Zeile "Personalgewichtung SV/Midijob/GV" die Gewichtung SV/Midijob/GV in % eintragen (SV = Sozialversicherungspflichtiges Personal; Midijob = Midijob;GV = Geringfügig Beschäftigte; beide Spalten müssen zusammen 100% ergeben. Das Feld in der Zeile "Kontrollfeld Gewichtung (= 100%)" muss grün sein.).
2. Die in der Kalkulationsbasis (KB Glas Los 4) angegebenen Stundenverrechnungssätze für Werktage, Feiertage und für Sonn-/Feiertage müssen den in der Kalkulation des jeweiligen Stundenverrechnungssatzes kalkulierten Beträgen entsprechen.</t>
  </si>
  <si>
    <t>Kalkulationsbasis (Anlage 3 Teil 1 zum Vertrag Los 4)</t>
  </si>
  <si>
    <t>Preisblatt Glasreinigung Sonderarbeiten (SdArb) (Anlage 3 Teil 2 zum Vertrag Los 4)</t>
  </si>
  <si>
    <t xml:space="preserve">Preisblatt Einzelraumkalkulation und Aufmaß/Flächenverzeichnis Glasreinigung (Anlage 3 Teil 3 zum Vertrag Los 4) </t>
  </si>
  <si>
    <t>Gesamtübersicht der Preise Glasreinigung (Anlage 4 zum Vertrag Los 4)</t>
  </si>
  <si>
    <t>Verwaltungsgemeinschaft Kochel am See</t>
  </si>
  <si>
    <t xml:space="preserve">Reinigungszeiten
</t>
  </si>
  <si>
    <t>Rathaus Kochel am See</t>
  </si>
  <si>
    <t xml:space="preserve">Grundschule Kochel am See </t>
  </si>
  <si>
    <t>Kindergarten Kochel am See</t>
  </si>
  <si>
    <t>Heimatbühne Kochel am See</t>
  </si>
  <si>
    <t>Klärwerk</t>
  </si>
  <si>
    <t>Touristinformation Kochel am See</t>
  </si>
  <si>
    <t>Wohnungen, Bahnhof Kochel am See</t>
  </si>
  <si>
    <t>Bahnhofstoilette Kochel am See</t>
  </si>
  <si>
    <t>Öffentliche Toilette am Seefestplatz</t>
  </si>
  <si>
    <t>Badstraße (Straßenende)</t>
  </si>
  <si>
    <t>FF- Walchensee</t>
  </si>
  <si>
    <t>TI Walchensee</t>
  </si>
  <si>
    <t>Öffentliche Toilette am Parkplatz, Walchensee</t>
  </si>
  <si>
    <t>Öffentliche Toilette am Parkplatz Herzogstandstraße</t>
  </si>
  <si>
    <t>Grundschule Schlehdorf</t>
  </si>
  <si>
    <t>Kindergarten Schlehdorf</t>
  </si>
  <si>
    <t>Kalmbachstraße 11, 82431 Kochel am See</t>
  </si>
  <si>
    <t>Bergfeldweg 15, 82431 Kochel am See</t>
  </si>
  <si>
    <t>Badstraße 1, 82431 Kochel am See</t>
  </si>
  <si>
    <t>Mittenwalder Straße 14, 82431 Kochel am See</t>
  </si>
  <si>
    <t>Schlehdorfer Straße 44, 82431 Kochel am See</t>
  </si>
  <si>
    <t>Bahnhofstraße 23, 82431 Kochel am See</t>
  </si>
  <si>
    <t>Bahnhofstraße 21, 82431 Kochel am See</t>
  </si>
  <si>
    <t>Ringstraße 1, 82432 Walchensee</t>
  </si>
  <si>
    <t>Seestraße (Parkplatz Flake), 82432 Walchensee</t>
  </si>
  <si>
    <t>Kocheler Straße 16, 82444 Schlehdorf</t>
  </si>
  <si>
    <t>Kocheler Straße 20, 82444 Schlehdorf</t>
  </si>
  <si>
    <t>Am Tanneneck -/- Seestraße (Ecke Parkplatz), 82432 Walchensee</t>
  </si>
  <si>
    <t>In der Regel zwischen 06:00 Uhr bis 22:00 Uhr. Die Reinigungzeiten müssen je Objekt mit dem Auftraggeber abgesprochen werden.</t>
  </si>
  <si>
    <t>Glasreinigung Einfachglas außen (Ea) mit Stock, Rahmen, Falze, Fugen</t>
  </si>
  <si>
    <t>Glasreinigung Einfachglas innen (Ei) mit Stock, Rahmen, Falze, Fugen</t>
  </si>
  <si>
    <t>Bezeichnung/Fensternummer</t>
  </si>
  <si>
    <t>Zeitpunkt der Reinigung</t>
  </si>
  <si>
    <t>Rathaus Schlehdorf</t>
  </si>
  <si>
    <t>Kocheler Straße 22, 82444 Schlehdorf</t>
  </si>
  <si>
    <t>Außenverglasung (mit Stock/Rahmen/Falze/Fugen)</t>
  </si>
  <si>
    <t>Außenverglasung (ohne Stock/Rahmen/Falze/Fugen)</t>
  </si>
  <si>
    <t>Feuerwehr Schlehdorf</t>
  </si>
  <si>
    <t>Kocheler Straße 16a, 82444 Schlehdorf</t>
  </si>
  <si>
    <t>Feuerwehr Kochel a. See</t>
  </si>
  <si>
    <t>Friedzaunweg 22, 82431 Kochel a. See</t>
  </si>
  <si>
    <t>Innenverglasung (mit Stock/Rahmen/Falze/Fugen)</t>
  </si>
  <si>
    <t>Rathaus Kochel a. See</t>
  </si>
  <si>
    <t>Kalmbachstraße 11, 82431 Kochel a. See</t>
  </si>
  <si>
    <t xml:space="preserve">Grundschule Kochel a. See </t>
  </si>
  <si>
    <t>Bergfeldweg 15, 82431 Kochel a. See</t>
  </si>
  <si>
    <t>Heimatbühne Kochel a. See</t>
  </si>
  <si>
    <t>Mittenwalder Straße 14, 82431 Kochel a. See</t>
  </si>
  <si>
    <t>Schlehdorfer Straße 44,  82431 Kochel a. See</t>
  </si>
  <si>
    <t>Kindergarten Kochel a. See</t>
  </si>
  <si>
    <t>Badstraße 1, 82431 Kochel a. See</t>
  </si>
  <si>
    <t>Touristinformation Kochel a. See</t>
  </si>
  <si>
    <t>Bahnhofstraße 23, 82431 Kochel a. See</t>
  </si>
  <si>
    <t>Bahnhofstoilette Kochel a. See</t>
  </si>
  <si>
    <t>Bahnhofstraße 21, 82431 Kochel a. See</t>
  </si>
  <si>
    <t>Ringstraße 1, Walchensee</t>
  </si>
  <si>
    <t>Bay. Frühjares/ Faschingsferien</t>
  </si>
  <si>
    <t>Bay. Herbstferien</t>
  </si>
  <si>
    <t>J1</t>
  </si>
  <si>
    <t>Ear</t>
  </si>
  <si>
    <t>Ea</t>
  </si>
  <si>
    <t>Ei</t>
  </si>
  <si>
    <t xml:space="preserve">Anlage 2  zum Vertrag Los 4: </t>
  </si>
  <si>
    <t>Einfachglas außen, entspricht Einfach- und Isolierverglasung und unter Bezeichnung genannte Flächen*</t>
  </si>
  <si>
    <r>
      <t xml:space="preserve">einmal jährlich allseitig reinigen (werktags) </t>
    </r>
    <r>
      <rPr>
        <b/>
        <sz val="10"/>
        <color indexed="8"/>
        <rFont val="Arial"/>
        <family val="2"/>
      </rPr>
      <t xml:space="preserve">MIT </t>
    </r>
    <r>
      <rPr>
        <sz val="10"/>
        <color indexed="8"/>
        <rFont val="Arial"/>
        <family val="2"/>
      </rPr>
      <t>Stock/Rahmen/Falze/Fugen</t>
    </r>
  </si>
  <si>
    <r>
      <t xml:space="preserve">einmal jährlich allseitig reinigen (werktags) </t>
    </r>
    <r>
      <rPr>
        <b/>
        <sz val="10"/>
        <color indexed="8"/>
        <rFont val="Arial"/>
        <family val="2"/>
      </rPr>
      <t xml:space="preserve">OHNE </t>
    </r>
    <r>
      <rPr>
        <sz val="10"/>
        <color indexed="8"/>
        <rFont val="Arial"/>
        <family val="2"/>
      </rPr>
      <t>Stock/Rahmen/Falze/Fugen</t>
    </r>
  </si>
  <si>
    <r>
      <t xml:space="preserve">zweimal jährlich allseitig reinigen (werktags) </t>
    </r>
    <r>
      <rPr>
        <b/>
        <sz val="10"/>
        <color indexed="8"/>
        <rFont val="Arial"/>
        <family val="2"/>
      </rPr>
      <t>MIT</t>
    </r>
    <r>
      <rPr>
        <sz val="10"/>
        <color indexed="8"/>
        <rFont val="Arial"/>
        <family val="2"/>
      </rPr>
      <t xml:space="preserve">  Stock/Rahmen/Falze/Fugen</t>
    </r>
  </si>
  <si>
    <t>Einfachglas innen, entspricht Einfach- und Isolierverglasung und unter Bezeichnung genannte Flächen*</t>
  </si>
  <si>
    <r>
      <t xml:space="preserve">Kalkulation anhand von Tariflöhnen: Eine wesentliche Vertragsbedingung ist die Einhaltung von verbindlichen Tariflöhnen. Die Bieter müssen daher der Höhe der Beiträge nach neben der Einhaltung des MiLoG mindestens mit den </t>
    </r>
    <r>
      <rPr>
        <b/>
        <u/>
        <sz val="10"/>
        <rFont val="Arial"/>
        <family val="2"/>
      </rPr>
      <t xml:space="preserve">zum Zeitpunkt 1. Januar 2026 (Stichtag) </t>
    </r>
    <r>
      <rPr>
        <b/>
        <sz val="10"/>
        <rFont val="Arial"/>
        <family val="2"/>
      </rPr>
      <t xml:space="preserve">geltenden, für allgemeinverbindlich erklärten Tariflöhnen im Gebäudereinigerhandwerk sowie darüber hinausgehenden Tarifen und Vereinbarungen, wenn und soweit diese für den Auftragnehmer zu diesem Zeitpunkt gelten, kalkulieren. Dies muss anhand der Kalkulation erkennbar sein. Wird dies nicht eingehalten, so wird das Angebot nicht berücksichtigt.   </t>
    </r>
  </si>
  <si>
    <r>
      <t xml:space="preserve">Änderungen der Tarife, die für den Leistungszeitraum nach dem Stichtag 1. Januar 2026 festgelegt oder vereinbart werden, können ebenso wie Änderungen der Tarife, die nach dem Beginn der Leistungserbringung wirksam werden, nach den Vorschriften des Vertrages zu einer späteren Erhöhung der Vergütung führen. </t>
    </r>
    <r>
      <rPr>
        <b/>
        <sz val="10"/>
        <rFont val="Arial"/>
        <family val="2"/>
      </rPr>
      <t>Maßgeblich ist hierbei der Zeitpunkt, zu dem eine Tariferhöhung verbindlich festgelegt wird. Ist also z. B. eine Tariferhöhung für den Beginn der Leistungszeit am Stichtag bereits zwischen den Tarifvertragsparteien vereinbart und für allgemeingültig erklärt, muss diese Erhöhung im Angebot einkalkuliert werden, der Auftragnehmer kann keine spätere Erhöhung nach den Regeln des Vertrages verlangen. Wird die Tariferhöhung erst nach dem Stichtag festgelegt oder vereinbart oder ist der erhöhte Tarif erstmals zu einem Zeitpunkt nach Beginn der Leistungserbringung, z. B. erst ab Januar 2027 zu zahlen, so kann der Auftragnehmer eine spätere Erhöhung verlangen. Bitte sehen Sie hierzu auch §14 des  Vertrages.</t>
    </r>
  </si>
  <si>
    <t>Kalkulation des Stundenverrechnungssatzes Glasreinigung (Glas) für die Glasarten Ea/Ear/Ei
(Anlage 2 zum Vertrag Los 4)</t>
  </si>
  <si>
    <t>Gesamtangebots-Jahrespreis netto:</t>
  </si>
  <si>
    <t>Nachlass in %</t>
  </si>
  <si>
    <t>Nachlass in EUR netto</t>
  </si>
  <si>
    <t>Gesamtpreis netto</t>
  </si>
  <si>
    <t>Umsatzsteuer 19 %</t>
  </si>
  <si>
    <t>Gesamtangebots-Jahrespreis  brutto:</t>
  </si>
  <si>
    <t>EU-3-2-cst-26-131</t>
  </si>
  <si>
    <t xml:space="preserve">Bitte füllen Sie die Unterlagen elektronisch aus. Falls nicht alle erforderlichen gelb unterlegten Felder ausgefüllt werden, wird das Angebot nicht berücksichtigt. </t>
  </si>
  <si>
    <t>Bitte füllen Sie in den Preisblättern und Kalkulationen der Stundenverrechnungssätze alle gelb unterlegten Felder aus. Falls nicht alle erforderlichen gelb unterlegten Felder für die angebotenen Lose ausgefüllt werden, wird das Angebot nicht berücksichtigt. Beispiel für eine nicht erforderliche Eintragung: Werden keine Geringverdiener (GV) eingesetzt, so kann die hierfür vorgesehene Spalte im Kalkulationsblatt frei bleiben.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</si>
</sst>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00\ _€_-;\-* #,##0.00\ _€_-;_-* &quot;-&quot;??\ _€_-;_-@_-"/>
    <numFmt numFmtId="165" formatCode="_-* #,##0.00&quot; €&quot;_-;\-* #,##0.00&quot; €&quot;_-;_-* \-??&quot; €&quot;_-;_-@_-"/>
    <numFmt numFmtId="166" formatCode="#,##0.00&quot; %&quot;"/>
    <numFmt numFmtId="167" formatCode="0.00&quot; €/h&quot;"/>
    <numFmt numFmtId="168" formatCode="0.00&quot; %&quot;"/>
    <numFmt numFmtId="169" formatCode="0&quot; %&quot;"/>
    <numFmt numFmtId="170" formatCode="#,##0.000"/>
    <numFmt numFmtId="171" formatCode="#,##0.00\ &quot;€&quot;"/>
    <numFmt numFmtId="172" formatCode="#,##0.000&quot; %&quot;"/>
    <numFmt numFmtId="173" formatCode="_-* #,##0.00\ [$€-407]_-;\-* #,##0.00\ [$€-407]_-;_-* &quot;-&quot;??\ [$€-407]_-;_-@_-"/>
    <numFmt numFmtId="174" formatCode="_-* #,##0.00\ [$€-1]_-;\-* #,##0.00\ [$€-1]_-;_-* &quot;-&quot;??\ [$€-1]_-"/>
    <numFmt numFmtId="175" formatCode="_-* #,##0\ _€_-;\-* #,##0\ _€_-;_-* &quot;-&quot;\ _€_-;_-@_-"/>
    <numFmt numFmtId="176" formatCode="#,##0\ _€"/>
    <numFmt numFmtId="177" formatCode="0.00\ &quot;€/h&quot;"/>
  </numFmts>
  <fonts count="51" x14ac:knownFonts="1">
    <font>
      <sz val="11"/>
      <color indexed="8"/>
      <name val="Calibri"/>
      <family val="2"/>
    </font>
    <font>
      <sz val="10"/>
      <color theme="1"/>
      <name val="Arial"/>
      <family val="2"/>
    </font>
    <font>
      <sz val="11"/>
      <color theme="1"/>
      <name val="Century Gothic"/>
      <family val="2"/>
      <scheme val="minor"/>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1"/>
      <color indexed="8"/>
      <name val="Arial"/>
      <family val="2"/>
    </font>
    <font>
      <sz val="8"/>
      <color indexed="62"/>
      <name val="Arial"/>
      <family val="2"/>
    </font>
    <font>
      <b/>
      <sz val="10"/>
      <name val="Arial"/>
      <family val="2"/>
    </font>
    <font>
      <sz val="12"/>
      <name val="Times New Roman"/>
      <family val="1"/>
    </font>
    <font>
      <sz val="11"/>
      <color indexed="8"/>
      <name val="Calibri"/>
      <family val="2"/>
    </font>
    <font>
      <sz val="10"/>
      <color indexed="8"/>
      <name val="Arial"/>
      <family val="2"/>
    </font>
    <font>
      <sz val="8"/>
      <name val="Calibri"/>
      <family val="2"/>
    </font>
    <font>
      <b/>
      <sz val="12"/>
      <color indexed="8"/>
      <name val="Arial"/>
      <family val="2"/>
    </font>
    <font>
      <b/>
      <sz val="12"/>
      <name val="Times New Roman"/>
      <family val="1"/>
    </font>
    <font>
      <b/>
      <sz val="10"/>
      <color theme="0"/>
      <name val="Arial"/>
      <family val="2"/>
    </font>
    <font>
      <b/>
      <sz val="10"/>
      <color indexed="8"/>
      <name val="Arial"/>
      <family val="2"/>
    </font>
    <font>
      <sz val="10"/>
      <color theme="0"/>
      <name val="Arial"/>
      <family val="2"/>
    </font>
    <font>
      <b/>
      <sz val="16"/>
      <color theme="0"/>
      <name val="Arial"/>
      <family val="2"/>
    </font>
    <font>
      <sz val="10"/>
      <name val="Arial"/>
      <family val="2"/>
    </font>
    <font>
      <i/>
      <sz val="10"/>
      <color indexed="8"/>
      <name val="Arial"/>
      <family val="2"/>
    </font>
    <font>
      <b/>
      <sz val="10"/>
      <color rgb="FFFF0000"/>
      <name val="Arial"/>
      <family val="2"/>
    </font>
    <font>
      <sz val="10"/>
      <color indexed="8"/>
      <name val="Calibri"/>
      <family val="2"/>
    </font>
    <font>
      <b/>
      <u/>
      <sz val="10"/>
      <name val="Arial"/>
      <family val="2"/>
    </font>
    <font>
      <b/>
      <sz val="10"/>
      <color theme="0"/>
      <name val="Arial"/>
      <family val="2"/>
      <charset val="1"/>
    </font>
    <font>
      <b/>
      <sz val="10"/>
      <color indexed="9"/>
      <name val="Arial"/>
      <family val="2"/>
    </font>
    <font>
      <b/>
      <sz val="10"/>
      <color rgb="FFFFFFFF"/>
      <name val="Arial"/>
      <family val="2"/>
      <charset val="1"/>
    </font>
    <font>
      <sz val="10"/>
      <color indexed="8"/>
      <name val="Arial"/>
      <family val="2"/>
    </font>
    <font>
      <sz val="10"/>
      <color rgb="FF000000"/>
      <name val="Arial"/>
      <family val="2"/>
    </font>
    <font>
      <sz val="10"/>
      <color rgb="FF376BB2"/>
      <name val="Arial"/>
      <family val="2"/>
    </font>
    <font>
      <sz val="10"/>
      <color theme="2" tint="-9.9978637043366805E-2"/>
      <name val="Arial"/>
      <family val="2"/>
    </font>
    <font>
      <sz val="11"/>
      <name val="Arial"/>
      <family val="2"/>
    </font>
    <font>
      <sz val="10"/>
      <name val="Calibri"/>
      <family val="2"/>
    </font>
    <font>
      <sz val="11"/>
      <color theme="1"/>
      <name val="Arial"/>
      <family val="2"/>
    </font>
    <font>
      <b/>
      <sz val="9"/>
      <name val="Arial"/>
      <family val="2"/>
    </font>
    <font>
      <sz val="9"/>
      <name val="Arial"/>
      <family val="2"/>
    </font>
    <font>
      <sz val="10"/>
      <color indexed="8"/>
      <name val="Arial"/>
    </font>
  </fonts>
  <fills count="3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55"/>
        <bgColor indexed="23"/>
      </patternFill>
    </fill>
    <fill>
      <patternFill patternType="solid">
        <fgColor indexed="9"/>
        <bgColor indexed="26"/>
      </patternFill>
    </fill>
    <fill>
      <patternFill patternType="solid">
        <fgColor rgb="FF376BB2"/>
        <bgColor indexed="23"/>
      </patternFill>
    </fill>
    <fill>
      <patternFill patternType="solid">
        <fgColor rgb="FF00B050"/>
        <bgColor indexed="64"/>
      </patternFill>
    </fill>
    <fill>
      <patternFill patternType="solid">
        <fgColor theme="3"/>
        <bgColor indexed="64"/>
      </patternFill>
    </fill>
    <fill>
      <patternFill patternType="solid">
        <fgColor rgb="FF376BB2"/>
        <bgColor indexed="64"/>
      </patternFill>
    </fill>
    <fill>
      <patternFill patternType="solid">
        <fgColor rgb="FF376BB2"/>
        <bgColor rgb="FFC0C0C0"/>
      </patternFill>
    </fill>
    <fill>
      <patternFill patternType="solid">
        <fgColor rgb="FF376BB2"/>
        <bgColor indexed="31"/>
      </patternFill>
    </fill>
    <fill>
      <patternFill patternType="solid">
        <fgColor rgb="FFFFFF00"/>
        <bgColor indexed="64"/>
      </patternFill>
    </fill>
    <fill>
      <patternFill patternType="solid">
        <fgColor rgb="FFFFFF00"/>
        <bgColor indexed="23"/>
      </patternFill>
    </fill>
    <fill>
      <patternFill patternType="solid">
        <fgColor rgb="FFFFFF00"/>
        <bgColor indexed="31"/>
      </patternFill>
    </fill>
  </fills>
  <borders count="6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59"/>
      </left>
      <right style="thin">
        <color indexed="59"/>
      </right>
      <top/>
      <bottom/>
      <diagonal/>
    </border>
    <border>
      <left style="thin">
        <color indexed="59"/>
      </left>
      <right style="thin">
        <color indexed="59"/>
      </right>
      <top/>
      <bottom style="thin">
        <color indexed="59"/>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theme="0"/>
      </left>
      <right/>
      <top/>
      <bottom/>
      <diagonal/>
    </border>
    <border>
      <left style="thin">
        <color theme="3"/>
      </left>
      <right/>
      <top/>
      <bottom style="thin">
        <color theme="3"/>
      </bottom>
      <diagonal/>
    </border>
    <border>
      <left/>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right style="thin">
        <color theme="3"/>
      </right>
      <top/>
      <bottom style="thin">
        <color theme="3"/>
      </bottom>
      <diagonal/>
    </border>
    <border>
      <left style="thin">
        <color theme="3"/>
      </left>
      <right/>
      <top/>
      <bottom/>
      <diagonal/>
    </border>
    <border>
      <left/>
      <right style="thin">
        <color theme="3"/>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9"/>
      </top>
      <bottom style="thin">
        <color indexed="59"/>
      </bottom>
      <diagonal/>
    </border>
    <border>
      <left style="thin">
        <color indexed="64"/>
      </left>
      <right/>
      <top style="thin">
        <color indexed="64"/>
      </top>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style="thin">
        <color indexed="59"/>
      </top>
      <bottom/>
      <diagonal/>
    </border>
    <border>
      <left style="thin">
        <color indexed="59"/>
      </left>
      <right/>
      <top/>
      <bottom style="thin">
        <color indexed="59"/>
      </bottom>
      <diagonal/>
    </border>
    <border>
      <left/>
      <right style="thin">
        <color indexed="64"/>
      </right>
      <top style="thin">
        <color indexed="59"/>
      </top>
      <bottom style="thin">
        <color indexed="59"/>
      </bottom>
      <diagonal/>
    </border>
    <border>
      <left/>
      <right/>
      <top style="thin">
        <color indexed="59"/>
      </top>
      <bottom/>
      <diagonal/>
    </border>
    <border>
      <left/>
      <right style="thin">
        <color indexed="59"/>
      </right>
      <top style="thin">
        <color indexed="59"/>
      </top>
      <bottom/>
      <diagonal/>
    </border>
    <border>
      <left/>
      <right style="thin">
        <color indexed="59"/>
      </right>
      <top/>
      <bottom style="thin">
        <color indexed="59"/>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theme="3"/>
      </bottom>
      <diagonal/>
    </border>
    <border>
      <left/>
      <right style="thin">
        <color indexed="64"/>
      </right>
      <top style="thin">
        <color theme="3"/>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59"/>
      </top>
      <bottom style="thin">
        <color indexed="59"/>
      </bottom>
      <diagonal/>
    </border>
    <border>
      <left style="thin">
        <color indexed="59"/>
      </left>
      <right style="thin">
        <color indexed="64"/>
      </right>
      <top style="thin">
        <color indexed="59"/>
      </top>
      <bottom style="thin">
        <color indexed="59"/>
      </bottom>
      <diagonal/>
    </border>
    <border>
      <left style="thin">
        <color indexed="59"/>
      </left>
      <right style="thin">
        <color indexed="64"/>
      </right>
      <top style="thin">
        <color indexed="59"/>
      </top>
      <bottom/>
      <diagonal/>
    </border>
    <border>
      <left style="thin">
        <color indexed="64"/>
      </left>
      <right/>
      <top style="thin">
        <color indexed="59"/>
      </top>
      <bottom/>
      <diagonal/>
    </border>
    <border>
      <left style="thin">
        <color indexed="64"/>
      </left>
      <right style="thin">
        <color indexed="59"/>
      </right>
      <top/>
      <bottom style="thin">
        <color indexed="59"/>
      </bottom>
      <diagonal/>
    </border>
    <border>
      <left style="thin">
        <color indexed="64"/>
      </left>
      <right style="thin">
        <color indexed="59"/>
      </right>
      <top style="thin">
        <color indexed="59"/>
      </top>
      <bottom style="thin">
        <color indexed="59"/>
      </bottom>
      <diagonal/>
    </border>
    <border>
      <left style="thin">
        <color indexed="59"/>
      </left>
      <right style="thin">
        <color indexed="64"/>
      </right>
      <top/>
      <bottom/>
      <diagonal/>
    </border>
    <border>
      <left style="thin">
        <color indexed="59"/>
      </left>
      <right style="thin">
        <color indexed="64"/>
      </right>
      <top/>
      <bottom style="thin">
        <color indexed="59"/>
      </bottom>
      <diagonal/>
    </border>
    <border>
      <left style="thin">
        <color indexed="64"/>
      </left>
      <right/>
      <top/>
      <bottom style="thin">
        <color indexed="64"/>
      </bottom>
      <diagonal/>
    </border>
    <border>
      <left style="thin">
        <color theme="3"/>
      </left>
      <right/>
      <top style="thin">
        <color theme="3"/>
      </top>
      <bottom style="thin">
        <color indexed="64"/>
      </bottom>
      <diagonal/>
    </border>
    <border>
      <left/>
      <right style="thin">
        <color theme="3"/>
      </right>
      <top style="thin">
        <color theme="3"/>
      </top>
      <bottom style="thin">
        <color indexed="64"/>
      </bottom>
      <diagonal/>
    </border>
  </borders>
  <cellStyleXfs count="5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165" fontId="24" fillId="0" borderId="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24" fillId="22" borderId="4" applyNumberFormat="0" applyAlignment="0" applyProtection="0"/>
    <xf numFmtId="0" fontId="11" fillId="3" borderId="0" applyNumberFormat="0" applyBorder="0" applyAlignment="0" applyProtection="0"/>
    <xf numFmtId="0" fontId="12" fillId="0" borderId="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12" fillId="0" borderId="0"/>
    <xf numFmtId="0" fontId="33" fillId="0" borderId="0"/>
    <xf numFmtId="174" fontId="33" fillId="0" borderId="0" applyFont="0" applyFill="0" applyBorder="0" applyAlignment="0" applyProtection="0"/>
    <xf numFmtId="164" fontId="33" fillId="0" borderId="0" applyFont="0" applyFill="0" applyBorder="0" applyAlignment="0" applyProtection="0"/>
    <xf numFmtId="164" fontId="24" fillId="0" borderId="0" applyFont="0" applyFill="0" applyBorder="0" applyAlignment="0" applyProtection="0"/>
    <xf numFmtId="0" fontId="2" fillId="0" borderId="0"/>
    <xf numFmtId="0" fontId="12" fillId="0" borderId="0"/>
    <xf numFmtId="174" fontId="12" fillId="0" borderId="0" applyFont="0" applyFill="0" applyBorder="0" applyAlignment="0" applyProtection="0"/>
    <xf numFmtId="164" fontId="12" fillId="0" borderId="0" applyFont="0" applyFill="0" applyBorder="0" applyAlignment="0" applyProtection="0"/>
    <xf numFmtId="9" fontId="24" fillId="0" borderId="0" applyFont="0" applyFill="0" applyBorder="0" applyAlignment="0" applyProtection="0"/>
  </cellStyleXfs>
  <cellXfs count="424">
    <xf numFmtId="0" fontId="0" fillId="0" borderId="0" xfId="0"/>
    <xf numFmtId="0" fontId="22" fillId="0" borderId="0" xfId="0" applyFont="1" applyAlignment="1">
      <alignment horizontal="left" vertical="center"/>
    </xf>
    <xf numFmtId="0" fontId="30" fillId="0" borderId="0" xfId="0" applyFont="1" applyAlignment="1">
      <alignment horizontal="left"/>
    </xf>
    <xf numFmtId="0" fontId="30" fillId="0" borderId="0" xfId="0" applyFont="1"/>
    <xf numFmtId="0" fontId="25" fillId="0" borderId="0" xfId="0" applyFont="1"/>
    <xf numFmtId="0" fontId="25" fillId="0" borderId="0" xfId="0" applyFont="1" applyAlignment="1">
      <alignment horizontal="left"/>
    </xf>
    <xf numFmtId="0" fontId="29" fillId="0" borderId="0" xfId="0" applyFont="1" applyAlignment="1">
      <alignment horizontal="left" vertical="center"/>
    </xf>
    <xf numFmtId="0" fontId="27" fillId="0" borderId="0" xfId="0" applyFont="1"/>
    <xf numFmtId="0" fontId="25" fillId="27" borderId="0" xfId="0" applyFont="1" applyFill="1" applyAlignment="1">
      <alignment horizontal="left" vertical="center" wrapText="1"/>
    </xf>
    <xf numFmtId="0" fontId="25" fillId="27" borderId="0" xfId="0" applyFont="1" applyFill="1" applyAlignment="1">
      <alignment horizontal="left" vertical="center"/>
    </xf>
    <xf numFmtId="0" fontId="29" fillId="26" borderId="0" xfId="0" applyFont="1" applyFill="1" applyAlignment="1">
      <alignment horizontal="centerContinuous"/>
    </xf>
    <xf numFmtId="0" fontId="29" fillId="26" borderId="0" xfId="0" applyFont="1" applyFill="1" applyAlignment="1">
      <alignment horizontal="centerContinuous" vertical="center"/>
    </xf>
    <xf numFmtId="0" fontId="29" fillId="26" borderId="20" xfId="0" applyFont="1" applyFill="1" applyBorder="1" applyAlignment="1">
      <alignment horizontal="centerContinuous" vertical="center"/>
    </xf>
    <xf numFmtId="0" fontId="32" fillId="28" borderId="0" xfId="0" applyFont="1" applyFill="1" applyAlignment="1">
      <alignment horizontal="left" vertical="center" indent="2"/>
    </xf>
    <xf numFmtId="0" fontId="31" fillId="28" borderId="0" xfId="0" applyFont="1" applyFill="1" applyAlignment="1">
      <alignment horizontal="left"/>
    </xf>
    <xf numFmtId="4" fontId="31" fillId="28" borderId="0" xfId="0" applyNumberFormat="1" applyFont="1" applyFill="1" applyAlignment="1">
      <alignment horizontal="center"/>
    </xf>
    <xf numFmtId="0" fontId="31" fillId="28" borderId="0" xfId="0" applyFont="1" applyFill="1" applyAlignment="1">
      <alignment horizontal="center"/>
    </xf>
    <xf numFmtId="0" fontId="29" fillId="28" borderId="0" xfId="0" applyFont="1" applyFill="1"/>
    <xf numFmtId="0" fontId="29" fillId="27" borderId="0" xfId="0" applyFont="1" applyFill="1" applyAlignment="1">
      <alignment horizontal="centerContinuous"/>
    </xf>
    <xf numFmtId="0" fontId="32" fillId="28" borderId="23" xfId="0" applyFont="1" applyFill="1" applyBorder="1" applyAlignment="1">
      <alignment horizontal="left" vertical="center" indent="2"/>
    </xf>
    <xf numFmtId="0" fontId="31" fillId="28" borderId="24" xfId="0" applyFont="1" applyFill="1" applyBorder="1" applyAlignment="1">
      <alignment horizontal="left"/>
    </xf>
    <xf numFmtId="4" fontId="31" fillId="28" borderId="24" xfId="0" applyNumberFormat="1" applyFont="1" applyFill="1" applyBorder="1" applyAlignment="1">
      <alignment horizontal="center"/>
    </xf>
    <xf numFmtId="0" fontId="29" fillId="28" borderId="25" xfId="0" applyFont="1" applyFill="1" applyBorder="1"/>
    <xf numFmtId="0" fontId="29" fillId="28" borderId="27" xfId="0" applyFont="1" applyFill="1" applyBorder="1" applyAlignment="1">
      <alignment horizontal="left" vertical="center" indent="2"/>
    </xf>
    <xf numFmtId="0" fontId="32" fillId="28" borderId="24" xfId="0" applyFont="1" applyFill="1" applyBorder="1" applyAlignment="1">
      <alignment horizontal="left" vertical="center" indent="2"/>
    </xf>
    <xf numFmtId="2" fontId="31" fillId="28" borderId="0" xfId="0" applyNumberFormat="1" applyFont="1" applyFill="1" applyAlignment="1">
      <alignment horizontal="center"/>
    </xf>
    <xf numFmtId="2" fontId="25" fillId="0" borderId="0" xfId="0" applyNumberFormat="1" applyFont="1" applyAlignment="1">
      <alignment horizontal="center"/>
    </xf>
    <xf numFmtId="2" fontId="30" fillId="0" borderId="0" xfId="0" applyNumberFormat="1" applyFont="1" applyAlignment="1">
      <alignment horizontal="center"/>
    </xf>
    <xf numFmtId="2" fontId="29" fillId="27" borderId="0" xfId="0" applyNumberFormat="1" applyFont="1" applyFill="1" applyAlignment="1">
      <alignment horizontal="center"/>
    </xf>
    <xf numFmtId="2" fontId="25" fillId="27" borderId="0" xfId="0" applyNumberFormat="1" applyFont="1" applyFill="1" applyAlignment="1">
      <alignment horizontal="center" vertical="center" wrapText="1"/>
    </xf>
    <xf numFmtId="1" fontId="31" fillId="28" borderId="0" xfId="0" applyNumberFormat="1" applyFont="1" applyFill="1" applyAlignment="1">
      <alignment horizontal="left"/>
    </xf>
    <xf numFmtId="173" fontId="25" fillId="26" borderId="0" xfId="0" applyNumberFormat="1" applyFont="1" applyFill="1" applyAlignment="1">
      <alignment horizontal="left" vertical="center" wrapText="1"/>
    </xf>
    <xf numFmtId="0" fontId="25" fillId="26" borderId="0" xfId="0" applyFont="1" applyFill="1" applyAlignment="1">
      <alignment horizontal="right" vertical="center" wrapText="1" indent="1"/>
    </xf>
    <xf numFmtId="0" fontId="25" fillId="26" borderId="0" xfId="0" applyFont="1" applyFill="1" applyAlignment="1">
      <alignment horizontal="right" vertical="center" wrapText="1" indent="2"/>
    </xf>
    <xf numFmtId="4" fontId="29" fillId="28" borderId="0" xfId="0" applyNumberFormat="1" applyFont="1" applyFill="1"/>
    <xf numFmtId="4" fontId="30" fillId="0" borderId="0" xfId="0" applyNumberFormat="1" applyFont="1"/>
    <xf numFmtId="4" fontId="29" fillId="26" borderId="0" xfId="0" applyNumberFormat="1" applyFont="1" applyFill="1" applyAlignment="1">
      <alignment horizontal="centerContinuous"/>
    </xf>
    <xf numFmtId="4" fontId="25" fillId="26" borderId="0" xfId="0" applyNumberFormat="1" applyFont="1" applyFill="1" applyAlignment="1">
      <alignment horizontal="right" vertical="center" wrapText="1" indent="2"/>
    </xf>
    <xf numFmtId="4" fontId="25" fillId="0" borderId="0" xfId="0" applyNumberFormat="1" applyFont="1"/>
    <xf numFmtId="171" fontId="29" fillId="28" borderId="0" xfId="0" applyNumberFormat="1" applyFont="1" applyFill="1"/>
    <xf numFmtId="171" fontId="30" fillId="0" borderId="0" xfId="0" applyNumberFormat="1" applyFont="1"/>
    <xf numFmtId="171" fontId="29" fillId="26" borderId="0" xfId="0" applyNumberFormat="1" applyFont="1" applyFill="1" applyAlignment="1">
      <alignment horizontal="centerContinuous"/>
    </xf>
    <xf numFmtId="171" fontId="25" fillId="26" borderId="0" xfId="0" applyNumberFormat="1" applyFont="1" applyFill="1" applyAlignment="1">
      <alignment horizontal="left" vertical="center" wrapText="1"/>
    </xf>
    <xf numFmtId="171" fontId="25" fillId="0" borderId="0" xfId="0" applyNumberFormat="1" applyFont="1"/>
    <xf numFmtId="4" fontId="31" fillId="28" borderId="0" xfId="0" applyNumberFormat="1" applyFont="1" applyFill="1" applyAlignment="1">
      <alignment horizontal="right"/>
    </xf>
    <xf numFmtId="4" fontId="25" fillId="0" borderId="0" xfId="0" applyNumberFormat="1" applyFont="1" applyAlignment="1">
      <alignment horizontal="right"/>
    </xf>
    <xf numFmtId="4" fontId="30" fillId="0" borderId="0" xfId="0" applyNumberFormat="1" applyFont="1" applyAlignment="1">
      <alignment horizontal="right"/>
    </xf>
    <xf numFmtId="4" fontId="25" fillId="27" borderId="0" xfId="0" applyNumberFormat="1" applyFont="1" applyFill="1" applyAlignment="1">
      <alignment horizontal="right" vertical="center" wrapText="1" indent="1"/>
    </xf>
    <xf numFmtId="1" fontId="31" fillId="28" borderId="0" xfId="0" applyNumberFormat="1" applyFont="1" applyFill="1" applyAlignment="1">
      <alignment horizontal="left" wrapText="1"/>
    </xf>
    <xf numFmtId="0" fontId="29" fillId="28" borderId="0" xfId="0" applyFont="1" applyFill="1" applyAlignment="1">
      <alignment horizontal="left" vertical="center" indent="2"/>
    </xf>
    <xf numFmtId="166" fontId="22" fillId="0" borderId="36" xfId="0" applyNumberFormat="1" applyFont="1" applyBorder="1" applyAlignment="1">
      <alignment horizontal="right" vertical="center"/>
    </xf>
    <xf numFmtId="166" fontId="22" fillId="0" borderId="11" xfId="35" applyNumberFormat="1" applyFont="1" applyBorder="1" applyAlignment="1">
      <alignment horizontal="right" vertical="center"/>
    </xf>
    <xf numFmtId="0" fontId="22" fillId="0" borderId="36" xfId="0" applyFont="1" applyBorder="1" applyAlignment="1">
      <alignment horizontal="center" vertical="center" wrapText="1"/>
    </xf>
    <xf numFmtId="0" fontId="12" fillId="0" borderId="33" xfId="35" applyBorder="1" applyAlignment="1">
      <alignment vertical="center"/>
    </xf>
    <xf numFmtId="0" fontId="12" fillId="0" borderId="34" xfId="35" applyBorder="1" applyAlignment="1">
      <alignment vertical="center"/>
    </xf>
    <xf numFmtId="0" fontId="22" fillId="0" borderId="31" xfId="35" applyFont="1" applyBorder="1" applyAlignment="1">
      <alignment vertical="center"/>
    </xf>
    <xf numFmtId="0" fontId="12" fillId="0" borderId="42" xfId="35" applyBorder="1" applyAlignment="1">
      <alignment vertical="center"/>
    </xf>
    <xf numFmtId="166" fontId="22" fillId="0" borderId="37" xfId="0" applyNumberFormat="1" applyFont="1" applyBorder="1" applyAlignment="1">
      <alignment horizontal="right" vertical="center"/>
    </xf>
    <xf numFmtId="0" fontId="22" fillId="0" borderId="39" xfId="35" applyFont="1" applyBorder="1" applyAlignment="1">
      <alignment vertical="center"/>
    </xf>
    <xf numFmtId="166" fontId="12" fillId="0" borderId="10" xfId="0" applyNumberFormat="1" applyFont="1" applyBorder="1" applyAlignment="1">
      <alignment horizontal="right" vertical="center"/>
    </xf>
    <xf numFmtId="166" fontId="22" fillId="0" borderId="37" xfId="35" applyNumberFormat="1" applyFont="1" applyBorder="1" applyAlignment="1">
      <alignment horizontal="center" vertical="center"/>
    </xf>
    <xf numFmtId="166" fontId="22" fillId="0" borderId="31" xfId="35" applyNumberFormat="1" applyFont="1" applyBorder="1" applyAlignment="1">
      <alignment vertical="center" wrapText="1"/>
    </xf>
    <xf numFmtId="166" fontId="22" fillId="0" borderId="36" xfId="0" applyNumberFormat="1" applyFont="1" applyBorder="1" applyAlignment="1">
      <alignment vertical="center"/>
    </xf>
    <xf numFmtId="0" fontId="29" fillId="28" borderId="28" xfId="0" applyFont="1" applyFill="1" applyBorder="1" applyAlignment="1">
      <alignment horizontal="left" vertical="center" indent="2"/>
    </xf>
    <xf numFmtId="0" fontId="25" fillId="0" borderId="27" xfId="0" applyFont="1" applyBorder="1" applyAlignment="1">
      <alignment vertical="center"/>
    </xf>
    <xf numFmtId="0" fontId="25" fillId="0" borderId="0" xfId="0" applyFont="1" applyAlignment="1">
      <alignment horizontal="right" vertical="center"/>
    </xf>
    <xf numFmtId="0" fontId="25" fillId="0" borderId="0" xfId="0" applyFont="1" applyAlignment="1">
      <alignment vertical="center"/>
    </xf>
    <xf numFmtId="0" fontId="20" fillId="0" borderId="0" xfId="0" applyFont="1" applyAlignment="1">
      <alignment vertical="center"/>
    </xf>
    <xf numFmtId="0" fontId="25" fillId="0" borderId="28" xfId="0" applyFont="1" applyBorder="1" applyAlignment="1">
      <alignment vertical="center" wrapText="1"/>
    </xf>
    <xf numFmtId="0" fontId="25" fillId="0" borderId="0" xfId="0" applyFont="1" applyAlignment="1">
      <alignment vertical="center" wrapText="1"/>
    </xf>
    <xf numFmtId="0" fontId="25" fillId="0" borderId="27" xfId="0" applyFont="1" applyBorder="1" applyAlignment="1">
      <alignment vertical="center" wrapText="1"/>
    </xf>
    <xf numFmtId="0" fontId="20" fillId="0" borderId="0" xfId="0" applyFont="1"/>
    <xf numFmtId="0" fontId="34" fillId="0" borderId="0" xfId="0" applyFont="1"/>
    <xf numFmtId="173" fontId="25" fillId="0" borderId="0" xfId="0" applyNumberFormat="1" applyFont="1"/>
    <xf numFmtId="0" fontId="35" fillId="0" borderId="0" xfId="0" applyFont="1"/>
    <xf numFmtId="0" fontId="36" fillId="0" borderId="0" xfId="0" applyFont="1"/>
    <xf numFmtId="0" fontId="0" fillId="0" borderId="0" xfId="0" applyAlignment="1">
      <alignment vertical="center"/>
    </xf>
    <xf numFmtId="0" fontId="23" fillId="0" borderId="0" xfId="0" applyFont="1" applyAlignment="1">
      <alignment vertical="center"/>
    </xf>
    <xf numFmtId="0" fontId="23" fillId="0" borderId="0" xfId="0" applyFont="1"/>
    <xf numFmtId="0" fontId="22" fillId="0" borderId="0" xfId="0" applyFont="1" applyAlignment="1">
      <alignment horizontal="center" vertical="center" wrapText="1"/>
    </xf>
    <xf numFmtId="170" fontId="25" fillId="0" borderId="0" xfId="0" applyNumberFormat="1" applyFont="1" applyAlignment="1">
      <alignment vertical="center"/>
    </xf>
    <xf numFmtId="49" fontId="37" fillId="0" borderId="0" xfId="0" applyNumberFormat="1" applyFont="1"/>
    <xf numFmtId="49" fontId="22" fillId="0" borderId="0" xfId="0" applyNumberFormat="1" applyFont="1"/>
    <xf numFmtId="49" fontId="25" fillId="0" borderId="0" xfId="0" applyNumberFormat="1" applyFont="1"/>
    <xf numFmtId="49" fontId="25" fillId="0" borderId="0" xfId="0" applyNumberFormat="1" applyFont="1" applyAlignment="1">
      <alignment wrapText="1"/>
    </xf>
    <xf numFmtId="0" fontId="25" fillId="0" borderId="0" xfId="0" applyFont="1" applyAlignment="1">
      <alignment horizontal="center" vertical="center" wrapText="1"/>
    </xf>
    <xf numFmtId="0" fontId="25" fillId="0" borderId="0" xfId="0" applyFont="1" applyAlignment="1">
      <alignment horizontal="center" vertical="center"/>
    </xf>
    <xf numFmtId="0" fontId="30" fillId="0" borderId="0" xfId="0" applyFont="1" applyAlignment="1">
      <alignment horizontal="lef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30" fillId="0" borderId="0" xfId="0" applyFont="1" applyAlignment="1">
      <alignment horizontal="left"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12" fillId="0" borderId="10" xfId="0" applyFont="1" applyBorder="1"/>
    <xf numFmtId="171" fontId="25" fillId="0" borderId="15" xfId="0" applyNumberFormat="1" applyFont="1" applyBorder="1"/>
    <xf numFmtId="0" fontId="30" fillId="0" borderId="0" xfId="0" applyFont="1" applyAlignment="1">
      <alignment horizontal="right"/>
    </xf>
    <xf numFmtId="0" fontId="30" fillId="0" borderId="16" xfId="0" applyFont="1" applyBorder="1" applyAlignment="1">
      <alignment horizontal="right"/>
    </xf>
    <xf numFmtId="0" fontId="30" fillId="0" borderId="17" xfId="0" applyFont="1" applyBorder="1" applyAlignment="1">
      <alignment horizontal="right"/>
    </xf>
    <xf numFmtId="171" fontId="25" fillId="0" borderId="18" xfId="0" applyNumberFormat="1" applyFont="1" applyBorder="1"/>
    <xf numFmtId="171" fontId="30" fillId="0" borderId="10" xfId="0" applyNumberFormat="1" applyFont="1" applyBorder="1"/>
    <xf numFmtId="0" fontId="12" fillId="0" borderId="0" xfId="0" applyFont="1" applyAlignment="1">
      <alignment horizontal="center"/>
    </xf>
    <xf numFmtId="1" fontId="25" fillId="0" borderId="0" xfId="0" applyNumberFormat="1" applyFont="1"/>
    <xf numFmtId="0" fontId="20" fillId="0" borderId="0" xfId="0" applyFont="1" applyAlignment="1">
      <alignment horizontal="left" vertical="top" wrapText="1"/>
    </xf>
    <xf numFmtId="1" fontId="20" fillId="0" borderId="0" xfId="0" applyNumberFormat="1" applyFont="1"/>
    <xf numFmtId="0" fontId="30" fillId="0" borderId="0" xfId="0" applyFont="1" applyAlignment="1">
      <alignment horizontal="center"/>
    </xf>
    <xf numFmtId="0" fontId="25" fillId="0" borderId="10" xfId="0" applyFont="1" applyBorder="1" applyAlignment="1">
      <alignment horizontal="center" vertical="center" wrapText="1"/>
    </xf>
    <xf numFmtId="0" fontId="25" fillId="0" borderId="0" xfId="0" applyFont="1" applyAlignment="1">
      <alignment wrapText="1"/>
    </xf>
    <xf numFmtId="0" fontId="36" fillId="0" borderId="0" xfId="0" applyFont="1" applyAlignment="1">
      <alignment vertical="center"/>
    </xf>
    <xf numFmtId="0" fontId="25" fillId="27" borderId="49" xfId="0" applyFont="1" applyFill="1" applyBorder="1" applyAlignment="1">
      <alignment horizontal="center" vertical="center" wrapText="1"/>
    </xf>
    <xf numFmtId="0" fontId="25" fillId="27" borderId="45" xfId="0" applyFont="1" applyFill="1" applyBorder="1" applyAlignment="1">
      <alignment horizontal="center" vertical="center" wrapText="1"/>
    </xf>
    <xf numFmtId="1" fontId="25" fillId="27" borderId="46" xfId="0" applyNumberFormat="1" applyFont="1" applyFill="1" applyBorder="1" applyAlignment="1">
      <alignment horizontal="center" vertical="center" wrapText="1"/>
    </xf>
    <xf numFmtId="0" fontId="25" fillId="27" borderId="46" xfId="0" applyFont="1" applyFill="1" applyBorder="1" applyAlignment="1">
      <alignment horizontal="center" vertical="center" wrapText="1"/>
    </xf>
    <xf numFmtId="1" fontId="25" fillId="27" borderId="44" xfId="0" applyNumberFormat="1" applyFont="1" applyFill="1" applyBorder="1" applyAlignment="1">
      <alignment horizontal="center" vertical="center" wrapText="1"/>
    </xf>
    <xf numFmtId="0" fontId="25" fillId="0" borderId="43" xfId="0" applyFont="1" applyBorder="1" applyAlignment="1">
      <alignment horizontal="center" vertical="center"/>
    </xf>
    <xf numFmtId="0" fontId="25" fillId="0" borderId="43" xfId="0" applyFont="1" applyBorder="1" applyAlignment="1">
      <alignment horizontal="left" vertical="center"/>
    </xf>
    <xf numFmtId="0" fontId="20" fillId="0" borderId="0" xfId="0" applyFont="1" applyAlignment="1">
      <alignment wrapText="1"/>
    </xf>
    <xf numFmtId="1" fontId="25" fillId="0" borderId="45" xfId="0" applyNumberFormat="1" applyFont="1" applyBorder="1" applyAlignment="1">
      <alignment horizontal="center" vertical="center"/>
    </xf>
    <xf numFmtId="0" fontId="25" fillId="0" borderId="45" xfId="0" applyFont="1" applyBorder="1" applyAlignment="1">
      <alignment horizontal="center" vertical="center"/>
    </xf>
    <xf numFmtId="0" fontId="28" fillId="0" borderId="0" xfId="0" applyFont="1" applyAlignment="1">
      <alignment vertical="center"/>
    </xf>
    <xf numFmtId="0" fontId="20" fillId="0" borderId="0" xfId="0" applyFont="1" applyAlignment="1">
      <alignment horizontal="center" vertical="center" wrapText="1"/>
    </xf>
    <xf numFmtId="0" fontId="20" fillId="0" borderId="0" xfId="0" applyFont="1" applyAlignment="1">
      <alignment vertical="center" wrapText="1"/>
    </xf>
    <xf numFmtId="0" fontId="38" fillId="29" borderId="10" xfId="0" applyFont="1" applyFill="1" applyBorder="1" applyAlignment="1">
      <alignment horizontal="center" vertical="center"/>
    </xf>
    <xf numFmtId="0" fontId="38" fillId="29" borderId="10" xfId="0" applyFont="1" applyFill="1" applyBorder="1" applyAlignment="1">
      <alignment horizontal="center" vertical="center" wrapText="1"/>
    </xf>
    <xf numFmtId="0" fontId="38" fillId="29" borderId="35" xfId="0" applyFont="1" applyFill="1" applyBorder="1" applyAlignment="1">
      <alignment horizontal="center" vertical="center"/>
    </xf>
    <xf numFmtId="0" fontId="38" fillId="29" borderId="29" xfId="0" applyFont="1" applyFill="1" applyBorder="1" applyAlignment="1">
      <alignment horizontal="center" vertical="center" wrapText="1"/>
    </xf>
    <xf numFmtId="4" fontId="25" fillId="0" borderId="0" xfId="0" applyNumberFormat="1" applyFont="1" applyAlignment="1">
      <alignment horizontal="center"/>
    </xf>
    <xf numFmtId="0" fontId="20" fillId="0" borderId="0" xfId="0" applyFont="1" applyAlignment="1">
      <alignment horizontal="center" vertical="center"/>
    </xf>
    <xf numFmtId="0" fontId="29" fillId="0" borderId="0" xfId="0" applyFont="1" applyAlignment="1">
      <alignment vertical="center"/>
    </xf>
    <xf numFmtId="0" fontId="29" fillId="27" borderId="0" xfId="0" applyFont="1" applyFill="1" applyAlignment="1">
      <alignment vertical="center"/>
    </xf>
    <xf numFmtId="0" fontId="22" fillId="0" borderId="0" xfId="0" applyFont="1" applyAlignment="1">
      <alignment vertical="center"/>
    </xf>
    <xf numFmtId="0" fontId="25" fillId="27" borderId="0" xfId="0" applyFont="1" applyFill="1" applyAlignment="1">
      <alignment vertical="center"/>
    </xf>
    <xf numFmtId="0" fontId="12" fillId="0" borderId="36" xfId="35" applyBorder="1" applyAlignment="1">
      <alignment vertical="center"/>
    </xf>
    <xf numFmtId="0" fontId="22" fillId="0" borderId="33" xfId="35" applyFont="1" applyBorder="1" applyAlignment="1">
      <alignment vertical="center"/>
    </xf>
    <xf numFmtId="0" fontId="22" fillId="0" borderId="34" xfId="35" applyFont="1" applyBorder="1" applyAlignment="1">
      <alignment vertical="center"/>
    </xf>
    <xf numFmtId="0" fontId="41" fillId="0" borderId="43" xfId="0" applyFont="1" applyBorder="1" applyAlignment="1">
      <alignment horizontal="center" vertical="center"/>
    </xf>
    <xf numFmtId="167" fontId="22" fillId="0" borderId="29" xfId="0" applyNumberFormat="1" applyFont="1" applyBorder="1" applyAlignment="1">
      <alignment horizontal="center" vertical="center"/>
    </xf>
    <xf numFmtId="167" fontId="22" fillId="0" borderId="31" xfId="0" applyNumberFormat="1" applyFont="1" applyBorder="1" applyAlignment="1">
      <alignment horizontal="center" vertical="center"/>
    </xf>
    <xf numFmtId="49" fontId="12" fillId="0" borderId="10" xfId="0" applyNumberFormat="1" applyFont="1" applyBorder="1" applyAlignment="1">
      <alignment horizontal="left"/>
    </xf>
    <xf numFmtId="0" fontId="12" fillId="0" borderId="10" xfId="0" applyFont="1" applyBorder="1" applyAlignment="1">
      <alignment horizontal="right" vertical="center" wrapText="1" indent="1"/>
    </xf>
    <xf numFmtId="1" fontId="12" fillId="0" borderId="10" xfId="0" applyNumberFormat="1" applyFont="1" applyBorder="1" applyAlignment="1">
      <alignment horizontal="center"/>
    </xf>
    <xf numFmtId="4" fontId="29" fillId="28" borderId="24" xfId="0" applyNumberFormat="1" applyFont="1" applyFill="1" applyBorder="1" applyAlignment="1">
      <alignment horizontal="left" indent="2"/>
    </xf>
    <xf numFmtId="4" fontId="29" fillId="28" borderId="0" xfId="0" applyNumberFormat="1" applyFont="1" applyFill="1" applyAlignment="1">
      <alignment horizontal="left" indent="2"/>
    </xf>
    <xf numFmtId="0" fontId="29" fillId="28" borderId="0" xfId="0" applyFont="1" applyFill="1" applyAlignment="1">
      <alignment horizontal="left" indent="2"/>
    </xf>
    <xf numFmtId="49" fontId="12" fillId="0" borderId="10" xfId="0" applyNumberFormat="1" applyFont="1" applyBorder="1" applyAlignment="1">
      <alignment horizontal="left" vertical="center"/>
    </xf>
    <xf numFmtId="4" fontId="12" fillId="0" borderId="10" xfId="0" applyNumberFormat="1" applyFont="1" applyBorder="1" applyAlignment="1">
      <alignment horizontal="right" vertical="center" wrapText="1" indent="2"/>
    </xf>
    <xf numFmtId="173" fontId="12" fillId="0" borderId="10" xfId="0" applyNumberFormat="1" applyFont="1" applyBorder="1" applyAlignment="1">
      <alignment horizontal="left" vertical="center" wrapText="1"/>
    </xf>
    <xf numFmtId="171" fontId="12" fillId="0" borderId="10" xfId="0" applyNumberFormat="1" applyFont="1" applyBorder="1" applyAlignment="1">
      <alignment horizontal="right" vertical="center" wrapText="1"/>
    </xf>
    <xf numFmtId="49" fontId="12" fillId="0" borderId="10" xfId="0" applyNumberFormat="1" applyFont="1" applyBorder="1" applyAlignment="1">
      <alignment vertical="center"/>
    </xf>
    <xf numFmtId="49" fontId="12" fillId="0" borderId="10" xfId="0" applyNumberFormat="1" applyFont="1" applyBorder="1" applyAlignment="1">
      <alignment horizontal="center"/>
    </xf>
    <xf numFmtId="4" fontId="12" fillId="0" borderId="10" xfId="0" applyNumberFormat="1" applyFont="1" applyBorder="1" applyAlignment="1">
      <alignment horizontal="right" indent="1"/>
    </xf>
    <xf numFmtId="0" fontId="12" fillId="0" borderId="10" xfId="0" applyFont="1" applyBorder="1" applyAlignment="1">
      <alignment horizontal="right" indent="1"/>
    </xf>
    <xf numFmtId="173" fontId="12" fillId="0" borderId="10" xfId="0" applyNumberFormat="1" applyFont="1" applyBorder="1" applyAlignment="1">
      <alignment horizontal="left"/>
    </xf>
    <xf numFmtId="171" fontId="12" fillId="0" borderId="10" xfId="0" applyNumberFormat="1" applyFont="1" applyBorder="1"/>
    <xf numFmtId="171" fontId="12" fillId="0" borderId="48" xfId="0" applyNumberFormat="1" applyFont="1" applyBorder="1" applyAlignment="1" applyProtection="1">
      <alignment horizontal="center" vertical="center"/>
      <protection locked="0"/>
    </xf>
    <xf numFmtId="175" fontId="12" fillId="0" borderId="10" xfId="35" applyNumberFormat="1" applyBorder="1" applyAlignment="1">
      <alignment horizontal="right" vertical="center"/>
    </xf>
    <xf numFmtId="176" fontId="12" fillId="0" borderId="32" xfId="0" applyNumberFormat="1" applyFont="1" applyBorder="1" applyAlignment="1" applyProtection="1">
      <alignment horizontal="right" vertical="center"/>
      <protection locked="0"/>
    </xf>
    <xf numFmtId="166" fontId="12" fillId="0" borderId="36" xfId="35" applyNumberFormat="1" applyBorder="1" applyAlignment="1">
      <alignment horizontal="right" vertical="center"/>
    </xf>
    <xf numFmtId="165" fontId="22" fillId="0" borderId="36" xfId="30" applyFont="1" applyFill="1" applyBorder="1" applyAlignment="1" applyProtection="1">
      <alignment horizontal="right" vertical="center"/>
    </xf>
    <xf numFmtId="166" fontId="22" fillId="0" borderId="36" xfId="35" applyNumberFormat="1" applyFont="1" applyBorder="1" applyAlignment="1">
      <alignment horizontal="right" vertical="center"/>
    </xf>
    <xf numFmtId="0" fontId="42" fillId="0" borderId="50" xfId="0" applyFont="1" applyBorder="1" applyAlignment="1">
      <alignment horizontal="center"/>
    </xf>
    <xf numFmtId="4" fontId="12" fillId="0" borderId="47" xfId="0" applyNumberFormat="1" applyFont="1" applyBorder="1" applyAlignment="1" applyProtection="1">
      <alignment horizontal="center" vertical="center"/>
      <protection locked="0"/>
    </xf>
    <xf numFmtId="0" fontId="12" fillId="0" borderId="34" xfId="35" applyBorder="1" applyAlignment="1">
      <alignment horizontal="left" vertical="center" wrapText="1"/>
    </xf>
    <xf numFmtId="0" fontId="29" fillId="27" borderId="10" xfId="0" applyFont="1" applyFill="1" applyBorder="1" applyAlignment="1">
      <alignment horizontal="left" vertical="center"/>
    </xf>
    <xf numFmtId="0" fontId="29" fillId="0" borderId="27" xfId="0" applyFont="1" applyBorder="1" applyAlignment="1">
      <alignment horizontal="center" vertical="center"/>
    </xf>
    <xf numFmtId="0" fontId="29" fillId="0" borderId="0" xfId="0" applyFont="1" applyAlignment="1">
      <alignment horizontal="center" vertical="center"/>
    </xf>
    <xf numFmtId="0" fontId="29" fillId="0" borderId="28" xfId="0" applyFont="1" applyBorder="1" applyAlignment="1">
      <alignment horizontal="center" vertical="center"/>
    </xf>
    <xf numFmtId="0" fontId="29" fillId="27" borderId="10" xfId="0" applyFont="1" applyFill="1" applyBorder="1" applyAlignment="1">
      <alignment vertical="center"/>
    </xf>
    <xf numFmtId="0" fontId="22" fillId="0" borderId="10" xfId="0" applyFont="1" applyBorder="1" applyAlignment="1">
      <alignment vertical="center"/>
    </xf>
    <xf numFmtId="0" fontId="30" fillId="27" borderId="10" xfId="0" applyFont="1" applyFill="1" applyBorder="1"/>
    <xf numFmtId="171" fontId="30" fillId="27" borderId="10" xfId="0" applyNumberFormat="1" applyFont="1" applyFill="1" applyBorder="1"/>
    <xf numFmtId="0" fontId="25" fillId="0" borderId="10" xfId="0" applyFont="1" applyBorder="1" applyAlignment="1">
      <alignment horizontal="left" vertical="center" wrapText="1"/>
    </xf>
    <xf numFmtId="0" fontId="25" fillId="0" borderId="0" xfId="0" applyFont="1" applyAlignment="1">
      <alignment horizontal="left" vertical="center" wrapText="1"/>
    </xf>
    <xf numFmtId="49" fontId="22" fillId="0" borderId="10" xfId="0" applyNumberFormat="1" applyFont="1" applyBorder="1" applyAlignment="1">
      <alignment vertical="center"/>
    </xf>
    <xf numFmtId="49" fontId="22" fillId="0" borderId="30" xfId="0" applyNumberFormat="1" applyFont="1" applyBorder="1" applyAlignment="1">
      <alignment horizontal="left" vertical="center"/>
    </xf>
    <xf numFmtId="0" fontId="30" fillId="0" borderId="10" xfId="0" applyFont="1" applyBorder="1" applyAlignment="1">
      <alignment horizontal="center" vertical="center" textRotation="67"/>
    </xf>
    <xf numFmtId="0" fontId="30" fillId="0" borderId="10" xfId="0" applyFont="1" applyBorder="1" applyAlignment="1">
      <alignment horizontal="center" vertical="center" textRotation="67" wrapText="1"/>
    </xf>
    <xf numFmtId="0" fontId="29" fillId="27" borderId="10" xfId="0" applyFont="1" applyFill="1" applyBorder="1" applyAlignment="1">
      <alignment horizontal="left" vertical="center" wrapText="1"/>
    </xf>
    <xf numFmtId="0" fontId="29" fillId="27" borderId="10" xfId="0" applyFont="1" applyFill="1" applyBorder="1" applyAlignment="1">
      <alignment vertical="center" wrapText="1"/>
    </xf>
    <xf numFmtId="0" fontId="29" fillId="0" borderId="0" xfId="0" applyFont="1" applyAlignment="1">
      <alignment horizontal="left" vertical="center" wrapText="1"/>
    </xf>
    <xf numFmtId="49" fontId="22" fillId="0" borderId="0" xfId="0" applyNumberFormat="1" applyFont="1" applyAlignment="1">
      <alignment horizontal="left"/>
    </xf>
    <xf numFmtId="0" fontId="29" fillId="27" borderId="29" xfId="0" applyFont="1" applyFill="1" applyBorder="1" applyAlignment="1">
      <alignment horizontal="left" vertical="center" wrapText="1"/>
    </xf>
    <xf numFmtId="0" fontId="29" fillId="27" borderId="31" xfId="0" applyFont="1" applyFill="1" applyBorder="1" applyAlignment="1">
      <alignment horizontal="left" vertical="center" wrapText="1"/>
    </xf>
    <xf numFmtId="167" fontId="22" fillId="0" borderId="30" xfId="0" applyNumberFormat="1" applyFont="1" applyBorder="1" applyAlignment="1">
      <alignment horizontal="center" vertical="center"/>
    </xf>
    <xf numFmtId="0" fontId="22" fillId="0" borderId="10" xfId="0" applyFont="1" applyBorder="1" applyAlignment="1">
      <alignment horizontal="center" vertical="center"/>
    </xf>
    <xf numFmtId="0" fontId="32" fillId="28" borderId="35" xfId="0" applyFont="1" applyFill="1" applyBorder="1" applyAlignment="1">
      <alignment horizontal="left" vertical="center" indent="2"/>
    </xf>
    <xf numFmtId="0" fontId="32" fillId="28" borderId="54" xfId="0" applyFont="1" applyFill="1" applyBorder="1" applyAlignment="1">
      <alignment horizontal="left" vertical="center" indent="2"/>
    </xf>
    <xf numFmtId="0" fontId="31" fillId="28" borderId="54" xfId="0" applyFont="1" applyFill="1" applyBorder="1" applyAlignment="1">
      <alignment horizontal="left"/>
    </xf>
    <xf numFmtId="0" fontId="31" fillId="28" borderId="55" xfId="0" applyFont="1" applyFill="1" applyBorder="1" applyAlignment="1">
      <alignment horizontal="left"/>
    </xf>
    <xf numFmtId="0" fontId="29" fillId="28" borderId="56" xfId="0" applyFont="1" applyFill="1" applyBorder="1" applyAlignment="1">
      <alignment horizontal="left" indent="2"/>
    </xf>
    <xf numFmtId="0" fontId="31" fillId="28" borderId="51" xfId="0" applyFont="1" applyFill="1" applyBorder="1" applyAlignment="1">
      <alignment horizontal="left"/>
    </xf>
    <xf numFmtId="0" fontId="22" fillId="0" borderId="51" xfId="0" applyFont="1" applyBorder="1" applyAlignment="1">
      <alignment horizontal="center" vertical="center"/>
    </xf>
    <xf numFmtId="0" fontId="22" fillId="0" borderId="56" xfId="0" applyFont="1" applyBorder="1" applyAlignment="1">
      <alignment horizontal="left" vertical="center"/>
    </xf>
    <xf numFmtId="0" fontId="12" fillId="0" borderId="0" xfId="0" applyFont="1" applyAlignment="1">
      <alignment vertical="center"/>
    </xf>
    <xf numFmtId="4" fontId="12" fillId="0" borderId="0" xfId="0" applyNumberFormat="1" applyFont="1" applyAlignment="1">
      <alignment vertical="center"/>
    </xf>
    <xf numFmtId="170" fontId="12" fillId="0" borderId="51" xfId="0" applyNumberFormat="1" applyFont="1" applyBorder="1" applyAlignment="1">
      <alignment vertical="center"/>
    </xf>
    <xf numFmtId="0" fontId="22" fillId="0" borderId="51" xfId="0" applyFont="1" applyBorder="1" applyAlignment="1">
      <alignment horizontal="left" vertical="center"/>
    </xf>
    <xf numFmtId="0" fontId="22" fillId="0" borderId="57" xfId="35" applyFont="1" applyBorder="1" applyAlignment="1">
      <alignment vertical="center"/>
    </xf>
    <xf numFmtId="0" fontId="12" fillId="0" borderId="56" xfId="35" applyBorder="1" applyAlignment="1">
      <alignment vertical="center"/>
    </xf>
    <xf numFmtId="0" fontId="12" fillId="0" borderId="0" xfId="35" applyAlignment="1">
      <alignment vertical="center"/>
    </xf>
    <xf numFmtId="0" fontId="22" fillId="0" borderId="58" xfId="0" applyFont="1" applyBorder="1" applyAlignment="1">
      <alignment horizontal="center" vertical="center" wrapText="1"/>
    </xf>
    <xf numFmtId="166" fontId="22" fillId="0" borderId="59" xfId="35" applyNumberFormat="1" applyFont="1" applyBorder="1" applyAlignment="1">
      <alignment horizontal="right" vertical="center"/>
    </xf>
    <xf numFmtId="0" fontId="12" fillId="0" borderId="57" xfId="35" applyBorder="1" applyAlignment="1">
      <alignment vertical="center"/>
    </xf>
    <xf numFmtId="166" fontId="22" fillId="0" borderId="58" xfId="0" applyNumberFormat="1" applyFont="1" applyBorder="1" applyAlignment="1">
      <alignment horizontal="right" vertical="center"/>
    </xf>
    <xf numFmtId="0" fontId="12" fillId="0" borderId="0" xfId="35" applyAlignment="1">
      <alignment horizontal="right" vertical="center"/>
    </xf>
    <xf numFmtId="0" fontId="12" fillId="0" borderId="51" xfId="0" applyFont="1" applyBorder="1" applyAlignment="1">
      <alignment horizontal="right" vertical="center"/>
    </xf>
    <xf numFmtId="0" fontId="12" fillId="0" borderId="62" xfId="35" applyBorder="1" applyAlignment="1">
      <alignment vertical="center"/>
    </xf>
    <xf numFmtId="166" fontId="22" fillId="0" borderId="59" xfId="0" applyNumberFormat="1" applyFont="1" applyBorder="1" applyAlignment="1">
      <alignment horizontal="right" vertical="center"/>
    </xf>
    <xf numFmtId="176" fontId="12" fillId="0" borderId="58" xfId="0" applyNumberFormat="1" applyFont="1" applyBorder="1" applyAlignment="1" applyProtection="1">
      <alignment horizontal="right" vertical="center"/>
      <protection locked="0"/>
    </xf>
    <xf numFmtId="166" fontId="12" fillId="0" borderId="58" xfId="0" applyNumberFormat="1" applyFont="1" applyBorder="1" applyAlignment="1">
      <alignment horizontal="right" vertical="center"/>
    </xf>
    <xf numFmtId="165" fontId="22" fillId="0" borderId="58" xfId="30" applyFont="1" applyFill="1" applyBorder="1" applyAlignment="1" applyProtection="1">
      <alignment horizontal="right" vertical="center"/>
    </xf>
    <xf numFmtId="166" fontId="22" fillId="0" borderId="58" xfId="35" applyNumberFormat="1" applyFont="1" applyBorder="1" applyAlignment="1">
      <alignment horizontal="right" vertical="center"/>
    </xf>
    <xf numFmtId="0" fontId="12" fillId="0" borderId="56" xfId="0" applyFont="1" applyBorder="1" applyAlignment="1">
      <alignment vertical="center"/>
    </xf>
    <xf numFmtId="0" fontId="12" fillId="0" borderId="51" xfId="0" applyFont="1" applyBorder="1" applyAlignment="1">
      <alignment vertical="center"/>
    </xf>
    <xf numFmtId="0" fontId="22" fillId="0" borderId="56" xfId="35" applyFont="1" applyBorder="1" applyAlignment="1">
      <alignment horizontal="right" vertical="center"/>
    </xf>
    <xf numFmtId="0" fontId="22" fillId="0" borderId="0" xfId="35" applyFont="1" applyAlignment="1">
      <alignment horizontal="right" vertical="center"/>
    </xf>
    <xf numFmtId="166" fontId="22" fillId="0" borderId="59" xfId="35" applyNumberFormat="1" applyFont="1" applyBorder="1" applyAlignment="1">
      <alignment horizontal="center" vertical="center"/>
    </xf>
    <xf numFmtId="166" fontId="22" fillId="0" borderId="56" xfId="35" applyNumberFormat="1" applyFont="1" applyBorder="1" applyAlignment="1">
      <alignment horizontal="right" vertical="center"/>
    </xf>
    <xf numFmtId="166" fontId="22" fillId="0" borderId="0" xfId="35" applyNumberFormat="1" applyFont="1" applyAlignment="1">
      <alignment horizontal="right" vertical="center"/>
    </xf>
    <xf numFmtId="166" fontId="12" fillId="0" borderId="0" xfId="35" applyNumberFormat="1" applyAlignment="1">
      <alignment vertical="center"/>
    </xf>
    <xf numFmtId="166" fontId="12" fillId="0" borderId="51" xfId="35" applyNumberFormat="1" applyBorder="1" applyAlignment="1">
      <alignment vertical="center"/>
    </xf>
    <xf numFmtId="166" fontId="22" fillId="0" borderId="0" xfId="0" applyNumberFormat="1" applyFont="1" applyAlignment="1">
      <alignment vertical="center"/>
    </xf>
    <xf numFmtId="0" fontId="45" fillId="0" borderId="0" xfId="0" applyFont="1" applyAlignment="1">
      <alignment vertical="center"/>
    </xf>
    <xf numFmtId="0" fontId="47" fillId="0" borderId="29" xfId="0" applyFont="1" applyBorder="1" applyAlignment="1">
      <alignment horizontal="left" vertical="center"/>
    </xf>
    <xf numFmtId="0" fontId="12" fillId="0" borderId="10" xfId="0" applyFont="1" applyBorder="1" applyAlignment="1">
      <alignment wrapText="1"/>
    </xf>
    <xf numFmtId="0" fontId="12" fillId="0" borderId="15" xfId="0" applyFont="1" applyBorder="1" applyAlignment="1">
      <alignment horizontal="center"/>
    </xf>
    <xf numFmtId="0" fontId="1" fillId="0" borderId="10" xfId="0" applyFont="1" applyBorder="1" applyAlignment="1">
      <alignment horizontal="left"/>
    </xf>
    <xf numFmtId="4" fontId="1" fillId="0" borderId="10" xfId="0" applyNumberFormat="1" applyFont="1" applyBorder="1" applyAlignment="1">
      <alignment horizontal="left"/>
    </xf>
    <xf numFmtId="0" fontId="25" fillId="0" borderId="10" xfId="0" applyFont="1" applyBorder="1" applyAlignment="1">
      <alignment horizontal="center"/>
    </xf>
    <xf numFmtId="0" fontId="29" fillId="27" borderId="0" xfId="0" applyFont="1" applyFill="1" applyAlignment="1">
      <alignment horizontal="center"/>
    </xf>
    <xf numFmtId="0" fontId="25" fillId="27" borderId="0" xfId="0" applyFont="1" applyFill="1" applyAlignment="1">
      <alignment horizontal="center" vertical="center"/>
    </xf>
    <xf numFmtId="0" fontId="25" fillId="0" borderId="0" xfId="0" applyFont="1" applyAlignment="1">
      <alignment horizontal="center"/>
    </xf>
    <xf numFmtId="4" fontId="1" fillId="0" borderId="10" xfId="0" applyNumberFormat="1" applyFont="1" applyBorder="1" applyAlignment="1">
      <alignment horizontal="center"/>
    </xf>
    <xf numFmtId="4" fontId="29" fillId="27" borderId="0" xfId="0" applyNumberFormat="1" applyFont="1" applyFill="1" applyAlignment="1">
      <alignment horizontal="right"/>
    </xf>
    <xf numFmtId="4" fontId="12" fillId="0" borderId="10" xfId="0" applyNumberFormat="1" applyFont="1" applyBorder="1" applyAlignment="1">
      <alignment horizontal="right" vertical="center"/>
    </xf>
    <xf numFmtId="0" fontId="1" fillId="0" borderId="10" xfId="0" applyFont="1" applyBorder="1" applyAlignment="1">
      <alignment horizontal="center"/>
    </xf>
    <xf numFmtId="0" fontId="12" fillId="0" borderId="27" xfId="0" applyFont="1" applyBorder="1" applyAlignment="1">
      <alignment vertical="center"/>
    </xf>
    <xf numFmtId="0" fontId="12" fillId="0" borderId="0" xfId="0" applyFont="1" applyAlignment="1">
      <alignment horizontal="right" vertical="center"/>
    </xf>
    <xf numFmtId="0" fontId="22" fillId="0" borderId="27" xfId="0" applyFont="1" applyBorder="1" applyAlignment="1">
      <alignment horizontal="centerContinuous" vertical="center"/>
    </xf>
    <xf numFmtId="0" fontId="12" fillId="0" borderId="14" xfId="0" applyFont="1" applyBorder="1" applyAlignment="1">
      <alignment vertical="center"/>
    </xf>
    <xf numFmtId="0" fontId="12" fillId="0" borderId="14" xfId="0" applyFont="1" applyBorder="1" applyAlignment="1">
      <alignment horizontal="right" vertical="center"/>
    </xf>
    <xf numFmtId="0" fontId="12" fillId="0" borderId="19" xfId="0" applyFont="1" applyBorder="1" applyAlignment="1">
      <alignment vertical="center" wrapText="1"/>
    </xf>
    <xf numFmtId="0" fontId="25" fillId="0" borderId="51" xfId="0" applyFont="1" applyBorder="1" applyAlignment="1">
      <alignment vertical="center" wrapText="1"/>
    </xf>
    <xf numFmtId="0" fontId="25" fillId="0" borderId="14" xfId="0" applyFont="1" applyBorder="1" applyAlignment="1">
      <alignment vertical="center"/>
    </xf>
    <xf numFmtId="0" fontId="25" fillId="0" borderId="14" xfId="0" applyFont="1" applyBorder="1" applyAlignment="1">
      <alignment horizontal="right" vertical="center"/>
    </xf>
    <xf numFmtId="0" fontId="25" fillId="0" borderId="19" xfId="0" applyFont="1" applyBorder="1" applyAlignment="1">
      <alignment vertical="center" wrapText="1"/>
    </xf>
    <xf numFmtId="0" fontId="25" fillId="0" borderId="21" xfId="0" applyFont="1" applyBorder="1" applyAlignment="1">
      <alignment vertical="center"/>
    </xf>
    <xf numFmtId="0" fontId="25" fillId="0" borderId="22" xfId="0" applyFont="1" applyBorder="1" applyAlignment="1">
      <alignment horizontal="right" vertical="center"/>
    </xf>
    <xf numFmtId="0" fontId="25" fillId="0" borderId="22" xfId="0" applyFont="1" applyBorder="1" applyAlignment="1">
      <alignment vertical="center"/>
    </xf>
    <xf numFmtId="0" fontId="25" fillId="0" borderId="52" xfId="0" applyFont="1" applyBorder="1" applyAlignment="1">
      <alignment vertical="center" wrapText="1"/>
    </xf>
    <xf numFmtId="0" fontId="25" fillId="0" borderId="23" xfId="0" applyFont="1" applyBorder="1" applyAlignment="1">
      <alignment vertical="center"/>
    </xf>
    <xf numFmtId="0" fontId="25" fillId="0" borderId="24" xfId="0" applyFont="1" applyBorder="1" applyAlignment="1">
      <alignment horizontal="right" vertical="center"/>
    </xf>
    <xf numFmtId="0" fontId="25" fillId="0" borderId="24" xfId="0" applyFont="1" applyBorder="1" applyAlignment="1">
      <alignment vertical="center"/>
    </xf>
    <xf numFmtId="0" fontId="25" fillId="0" borderId="53" xfId="0" applyFont="1" applyBorder="1" applyAlignment="1">
      <alignment vertical="center" wrapText="1"/>
    </xf>
    <xf numFmtId="0" fontId="43" fillId="0" borderId="21" xfId="0" applyFont="1" applyBorder="1" applyAlignment="1">
      <alignment vertical="center"/>
    </xf>
    <xf numFmtId="0" fontId="44" fillId="0" borderId="14" xfId="0" applyFont="1" applyBorder="1" applyAlignment="1">
      <alignment vertical="center"/>
    </xf>
    <xf numFmtId="0" fontId="44" fillId="0" borderId="14" xfId="0" applyFont="1" applyBorder="1" applyAlignment="1">
      <alignment horizontal="right" vertical="center"/>
    </xf>
    <xf numFmtId="0" fontId="44" fillId="0" borderId="19" xfId="0" applyFont="1" applyBorder="1" applyAlignment="1">
      <alignment vertical="center" wrapText="1"/>
    </xf>
    <xf numFmtId="0" fontId="44" fillId="0" borderId="0" xfId="0" applyFont="1" applyAlignment="1">
      <alignment vertical="center"/>
    </xf>
    <xf numFmtId="0" fontId="44" fillId="0" borderId="0" xfId="0" applyFont="1" applyAlignment="1">
      <alignment horizontal="right" vertical="center"/>
    </xf>
    <xf numFmtId="0" fontId="44" fillId="0" borderId="51" xfId="0" applyFont="1" applyBorder="1" applyAlignment="1">
      <alignment vertical="center" wrapText="1"/>
    </xf>
    <xf numFmtId="1" fontId="25" fillId="0" borderId="0" xfId="0" applyNumberFormat="1" applyFont="1" applyAlignment="1">
      <alignment horizontal="center" vertical="center"/>
    </xf>
    <xf numFmtId="0" fontId="25" fillId="0" borderId="0" xfId="0" applyFont="1" applyAlignment="1">
      <alignment horizontal="left" vertical="center"/>
    </xf>
    <xf numFmtId="0" fontId="25" fillId="31" borderId="10" xfId="0" applyFont="1" applyFill="1" applyBorder="1" applyProtection="1">
      <protection locked="0"/>
    </xf>
    <xf numFmtId="0" fontId="25" fillId="31" borderId="29" xfId="0" applyFont="1" applyFill="1" applyBorder="1" applyAlignment="1" applyProtection="1">
      <alignment horizontal="center"/>
      <protection locked="0"/>
    </xf>
    <xf numFmtId="0" fontId="48" fillId="31" borderId="10" xfId="0" applyFont="1" applyFill="1" applyBorder="1" applyAlignment="1">
      <alignment horizontal="center" vertical="center"/>
    </xf>
    <xf numFmtId="177" fontId="48" fillId="31" borderId="10" xfId="35" applyNumberFormat="1" applyFont="1" applyFill="1" applyBorder="1" applyAlignment="1">
      <alignment horizontal="right" vertical="center"/>
    </xf>
    <xf numFmtId="167" fontId="22" fillId="32" borderId="36" xfId="35" applyNumberFormat="1" applyFont="1" applyFill="1" applyBorder="1" applyAlignment="1" applyProtection="1">
      <alignment horizontal="right" vertical="center"/>
      <protection locked="0"/>
    </xf>
    <xf numFmtId="166" fontId="49" fillId="32" borderId="36" xfId="0" applyNumberFormat="1" applyFont="1" applyFill="1" applyBorder="1" applyAlignment="1" applyProtection="1">
      <alignment horizontal="right" vertical="center"/>
      <protection locked="0"/>
    </xf>
    <xf numFmtId="166" fontId="12" fillId="32" borderId="36" xfId="0" applyNumberFormat="1" applyFont="1" applyFill="1" applyBorder="1" applyAlignment="1" applyProtection="1">
      <alignment horizontal="right" vertical="center"/>
      <protection locked="0"/>
    </xf>
    <xf numFmtId="166" fontId="49" fillId="32" borderId="32" xfId="0" applyNumberFormat="1" applyFont="1" applyFill="1" applyBorder="1" applyAlignment="1" applyProtection="1">
      <alignment horizontal="right" vertical="center"/>
      <protection locked="0"/>
    </xf>
    <xf numFmtId="166" fontId="12" fillId="32" borderId="32" xfId="0" applyNumberFormat="1" applyFont="1" applyFill="1" applyBorder="1" applyAlignment="1" applyProtection="1">
      <alignment horizontal="right" vertical="center"/>
      <protection locked="0"/>
    </xf>
    <xf numFmtId="172" fontId="49" fillId="32" borderId="32" xfId="0" applyNumberFormat="1" applyFont="1" applyFill="1" applyBorder="1" applyAlignment="1" applyProtection="1">
      <alignment horizontal="right" vertical="center"/>
      <protection locked="0"/>
    </xf>
    <xf numFmtId="172" fontId="12" fillId="32" borderId="32" xfId="0" applyNumberFormat="1" applyFont="1" applyFill="1" applyBorder="1" applyAlignment="1" applyProtection="1">
      <alignment horizontal="right" vertical="center"/>
      <protection locked="0"/>
    </xf>
    <xf numFmtId="167" fontId="22" fillId="32" borderId="58" xfId="35" applyNumberFormat="1" applyFont="1" applyFill="1" applyBorder="1" applyAlignment="1" applyProtection="1">
      <alignment horizontal="right" vertical="center"/>
      <protection locked="0"/>
    </xf>
    <xf numFmtId="166" fontId="12" fillId="32" borderId="58" xfId="0" applyNumberFormat="1" applyFont="1" applyFill="1" applyBorder="1" applyAlignment="1" applyProtection="1">
      <alignment horizontal="right" vertical="center"/>
      <protection locked="0"/>
    </xf>
    <xf numFmtId="166" fontId="12" fillId="32" borderId="59" xfId="0" applyNumberFormat="1" applyFont="1" applyFill="1" applyBorder="1" applyAlignment="1" applyProtection="1">
      <alignment horizontal="right" vertical="center"/>
      <protection locked="0"/>
    </xf>
    <xf numFmtId="166" fontId="12" fillId="32" borderId="10" xfId="0" applyNumberFormat="1" applyFont="1" applyFill="1" applyBorder="1" applyAlignment="1" applyProtection="1">
      <alignment horizontal="right" vertical="center"/>
      <protection locked="0"/>
    </xf>
    <xf numFmtId="166" fontId="12" fillId="31" borderId="10" xfId="35" applyNumberFormat="1" applyFill="1" applyBorder="1" applyAlignment="1" applyProtection="1">
      <alignment horizontal="right" vertical="center"/>
      <protection locked="0"/>
    </xf>
    <xf numFmtId="166" fontId="12" fillId="31" borderId="10" xfId="0" applyNumberFormat="1" applyFont="1" applyFill="1" applyBorder="1" applyAlignment="1" applyProtection="1">
      <alignment horizontal="right" vertical="center"/>
      <protection locked="0"/>
    </xf>
    <xf numFmtId="166" fontId="12" fillId="31" borderId="11" xfId="35" applyNumberFormat="1" applyFill="1" applyBorder="1" applyAlignment="1" applyProtection="1">
      <alignment horizontal="right" vertical="center"/>
      <protection locked="0"/>
    </xf>
    <xf numFmtId="166" fontId="12" fillId="31" borderId="63" xfId="0" applyNumberFormat="1" applyFont="1" applyFill="1" applyBorder="1" applyAlignment="1" applyProtection="1">
      <alignment horizontal="right" vertical="center"/>
      <protection locked="0"/>
    </xf>
    <xf numFmtId="166" fontId="12" fillId="32" borderId="36" xfId="35" applyNumberFormat="1" applyFill="1" applyBorder="1" applyAlignment="1" applyProtection="1">
      <alignment horizontal="right" vertical="center"/>
      <protection locked="0"/>
    </xf>
    <xf numFmtId="166" fontId="12" fillId="32" borderId="58" xfId="35" applyNumberFormat="1" applyFill="1" applyBorder="1" applyAlignment="1" applyProtection="1">
      <alignment horizontal="right" vertical="center"/>
      <protection locked="0"/>
    </xf>
    <xf numFmtId="166" fontId="12" fillId="32" borderId="12" xfId="35" applyNumberFormat="1" applyFill="1" applyBorder="1" applyAlignment="1" applyProtection="1">
      <alignment horizontal="right" vertical="center"/>
      <protection locked="0"/>
    </xf>
    <xf numFmtId="166" fontId="12" fillId="32" borderId="64" xfId="35" applyNumberFormat="1" applyFill="1" applyBorder="1" applyAlignment="1" applyProtection="1">
      <alignment horizontal="right" vertical="center"/>
      <protection locked="0"/>
    </xf>
    <xf numFmtId="168" fontId="12" fillId="33" borderId="36" xfId="35" applyNumberFormat="1" applyFill="1" applyBorder="1" applyAlignment="1" applyProtection="1">
      <alignment vertical="center"/>
      <protection locked="0"/>
    </xf>
    <xf numFmtId="169" fontId="22" fillId="33" borderId="37" xfId="35" applyNumberFormat="1" applyFont="1" applyFill="1" applyBorder="1" applyAlignment="1" applyProtection="1">
      <alignment horizontal="right" vertical="center"/>
      <protection locked="0"/>
    </xf>
    <xf numFmtId="9" fontId="22" fillId="33" borderId="37" xfId="53" applyFont="1" applyFill="1" applyBorder="1" applyAlignment="1" applyProtection="1">
      <alignment horizontal="right" vertical="center"/>
      <protection locked="0"/>
    </xf>
    <xf numFmtId="169" fontId="22" fillId="33" borderId="59" xfId="35" applyNumberFormat="1" applyFont="1" applyFill="1" applyBorder="1" applyAlignment="1" applyProtection="1">
      <alignment horizontal="right" vertical="center"/>
      <protection locked="0"/>
    </xf>
    <xf numFmtId="4" fontId="12" fillId="33" borderId="47" xfId="0" applyNumberFormat="1" applyFont="1" applyFill="1" applyBorder="1" applyAlignment="1" applyProtection="1">
      <alignment horizontal="center" vertical="center"/>
      <protection locked="0"/>
    </xf>
    <xf numFmtId="4" fontId="12" fillId="33" borderId="43" xfId="0" applyNumberFormat="1" applyFont="1" applyFill="1" applyBorder="1" applyAlignment="1" applyProtection="1">
      <alignment horizontal="center" vertical="center"/>
      <protection locked="0"/>
    </xf>
    <xf numFmtId="0" fontId="50" fillId="0" borderId="0" xfId="0" pivotButton="1" applyFont="1"/>
    <xf numFmtId="0" fontId="50" fillId="0" borderId="0" xfId="0" applyFont="1"/>
    <xf numFmtId="0" fontId="50" fillId="0" borderId="0" xfId="0" applyFont="1" applyAlignment="1">
      <alignment horizontal="left"/>
    </xf>
    <xf numFmtId="4" fontId="50" fillId="0" borderId="0" xfId="0" applyNumberFormat="1" applyFont="1" applyAlignment="1">
      <alignment horizontal="right" indent="5"/>
    </xf>
    <xf numFmtId="171" fontId="50" fillId="0" borderId="0" xfId="0" applyNumberFormat="1" applyFont="1" applyAlignment="1">
      <alignment horizontal="right" indent="5"/>
    </xf>
    <xf numFmtId="0" fontId="12" fillId="0" borderId="0" xfId="0" applyFont="1" applyAlignment="1">
      <alignment horizontal="left" vertical="center" wrapText="1"/>
    </xf>
    <xf numFmtId="0" fontId="12" fillId="0" borderId="51" xfId="0" applyFont="1" applyBorder="1" applyAlignment="1">
      <alignment horizontal="left" vertical="center" wrapText="1"/>
    </xf>
    <xf numFmtId="0" fontId="39" fillId="25" borderId="21" xfId="0" applyFont="1" applyFill="1" applyBorder="1" applyAlignment="1">
      <alignment horizontal="center" vertical="center" wrapText="1"/>
    </xf>
    <xf numFmtId="0" fontId="39" fillId="25" borderId="22" xfId="0" applyFont="1" applyFill="1" applyBorder="1" applyAlignment="1">
      <alignment horizontal="center" vertical="center" wrapText="1"/>
    </xf>
    <xf numFmtId="0" fontId="39" fillId="25" borderId="26" xfId="0" applyFont="1" applyFill="1" applyBorder="1" applyAlignment="1">
      <alignment horizontal="center" vertical="center" wrapText="1"/>
    </xf>
    <xf numFmtId="0" fontId="27" fillId="0" borderId="0" xfId="0" applyFont="1" applyAlignment="1">
      <alignment horizontal="center" vertical="center" wrapText="1"/>
    </xf>
    <xf numFmtId="0" fontId="22" fillId="0" borderId="66" xfId="0" applyFont="1" applyBorder="1" applyAlignment="1">
      <alignment horizontal="left" vertical="center"/>
    </xf>
    <xf numFmtId="0" fontId="22" fillId="0" borderId="67" xfId="0" applyFont="1" applyBorder="1" applyAlignment="1">
      <alignment horizontal="left" vertical="center"/>
    </xf>
    <xf numFmtId="0" fontId="29" fillId="28" borderId="27" xfId="0" applyFont="1" applyFill="1" applyBorder="1" applyAlignment="1">
      <alignment horizontal="center" vertical="center"/>
    </xf>
    <xf numFmtId="0" fontId="29" fillId="28" borderId="0" xfId="0" applyFont="1" applyFill="1" applyAlignment="1">
      <alignment horizontal="center" vertical="center"/>
    </xf>
    <xf numFmtId="0" fontId="29" fillId="28" borderId="28" xfId="0" applyFont="1" applyFill="1" applyBorder="1" applyAlignment="1">
      <alignment horizontal="center" vertical="center"/>
    </xf>
    <xf numFmtId="0" fontId="25" fillId="0" borderId="0" xfId="0" applyFont="1" applyAlignment="1">
      <alignment horizontal="left" vertical="center"/>
    </xf>
    <xf numFmtId="0" fontId="25" fillId="0" borderId="51" xfId="0" applyFont="1" applyBorder="1" applyAlignment="1">
      <alignment horizontal="left" vertical="center"/>
    </xf>
    <xf numFmtId="0" fontId="12" fillId="0" borderId="0" xfId="0" applyFont="1" applyAlignment="1">
      <alignment horizontal="left" vertical="center"/>
    </xf>
    <xf numFmtId="0" fontId="12" fillId="0" borderId="51" xfId="0" applyFont="1" applyBorder="1" applyAlignment="1">
      <alignment horizontal="left" vertical="center"/>
    </xf>
    <xf numFmtId="0" fontId="22" fillId="0" borderId="29" xfId="0" applyFont="1" applyBorder="1" applyAlignment="1">
      <alignment horizontal="left" vertical="center"/>
    </xf>
    <xf numFmtId="0" fontId="22" fillId="0" borderId="31" xfId="0" applyFont="1" applyBorder="1" applyAlignment="1">
      <alignment horizontal="left" vertical="center"/>
    </xf>
    <xf numFmtId="0" fontId="25" fillId="31" borderId="29" xfId="0" applyFont="1" applyFill="1" applyBorder="1" applyAlignment="1" applyProtection="1">
      <alignment horizontal="center"/>
      <protection locked="0"/>
    </xf>
    <xf numFmtId="0" fontId="25" fillId="31" borderId="30" xfId="0" applyFont="1" applyFill="1" applyBorder="1" applyAlignment="1" applyProtection="1">
      <alignment horizontal="center"/>
      <protection locked="0"/>
    </xf>
    <xf numFmtId="0" fontId="29" fillId="28" borderId="29" xfId="0" applyFont="1" applyFill="1" applyBorder="1" applyAlignment="1">
      <alignment horizontal="center" vertical="center"/>
    </xf>
    <xf numFmtId="0" fontId="29" fillId="28" borderId="30" xfId="0" applyFont="1" applyFill="1" applyBorder="1" applyAlignment="1">
      <alignment horizontal="center" vertical="center"/>
    </xf>
    <xf numFmtId="0" fontId="29" fillId="28" borderId="31" xfId="0" applyFont="1" applyFill="1" applyBorder="1" applyAlignment="1">
      <alignment horizontal="center" vertical="center"/>
    </xf>
    <xf numFmtId="0" fontId="40" fillId="28" borderId="10" xfId="0" applyFont="1" applyFill="1" applyBorder="1" applyAlignment="1">
      <alignment horizontal="center" vertical="center" wrapText="1"/>
    </xf>
    <xf numFmtId="0" fontId="25" fillId="31" borderId="31" xfId="0" applyFont="1" applyFill="1" applyBorder="1" applyAlignment="1" applyProtection="1">
      <alignment horizontal="center"/>
      <protection locked="0"/>
    </xf>
    <xf numFmtId="0" fontId="29" fillId="28" borderId="10" xfId="0" applyFont="1" applyFill="1" applyBorder="1" applyAlignment="1">
      <alignment horizontal="center" vertical="center"/>
    </xf>
    <xf numFmtId="0" fontId="38" fillId="29" borderId="29" xfId="0" applyFont="1" applyFill="1" applyBorder="1" applyAlignment="1">
      <alignment horizontal="center" vertical="center" wrapText="1"/>
    </xf>
    <xf numFmtId="0" fontId="38" fillId="29" borderId="30" xfId="0" applyFont="1" applyFill="1" applyBorder="1" applyAlignment="1">
      <alignment horizontal="center" vertical="center" wrapText="1"/>
    </xf>
    <xf numFmtId="0" fontId="38" fillId="29" borderId="31" xfId="0" applyFont="1" applyFill="1" applyBorder="1" applyAlignment="1">
      <alignment horizontal="center" vertical="center" wrapText="1"/>
    </xf>
    <xf numFmtId="0" fontId="22" fillId="0" borderId="10" xfId="0" applyFont="1" applyBorder="1" applyAlignment="1">
      <alignment horizontal="left" vertical="center"/>
    </xf>
    <xf numFmtId="0" fontId="22" fillId="0" borderId="10" xfId="0" applyFont="1" applyBorder="1" applyAlignment="1">
      <alignment horizontal="left" vertical="center" wrapText="1"/>
    </xf>
    <xf numFmtId="0" fontId="12" fillId="0" borderId="10" xfId="0" applyFont="1" applyBorder="1" applyAlignment="1">
      <alignment horizontal="left" vertical="center" wrapText="1"/>
    </xf>
    <xf numFmtId="0" fontId="29" fillId="28" borderId="27" xfId="0" applyFont="1" applyFill="1" applyBorder="1" applyAlignment="1">
      <alignment horizontal="center" vertical="center" wrapText="1"/>
    </xf>
    <xf numFmtId="0" fontId="29" fillId="28" borderId="0" xfId="0" applyFont="1" applyFill="1" applyAlignment="1">
      <alignment horizontal="center" vertical="center" wrapText="1"/>
    </xf>
    <xf numFmtId="0" fontId="29" fillId="28" borderId="28" xfId="0" applyFont="1" applyFill="1" applyBorder="1" applyAlignment="1">
      <alignment horizontal="center" vertical="center" wrapText="1"/>
    </xf>
    <xf numFmtId="0" fontId="25" fillId="0" borderId="10" xfId="0" applyFont="1" applyBorder="1" applyAlignment="1">
      <alignment horizontal="left" vertical="center" wrapText="1"/>
    </xf>
    <xf numFmtId="0" fontId="37" fillId="0" borderId="10" xfId="0" applyFont="1" applyBorder="1" applyAlignment="1">
      <alignment horizontal="left" vertical="center" wrapText="1"/>
    </xf>
    <xf numFmtId="0" fontId="46" fillId="0" borderId="10" xfId="0" applyFont="1" applyBorder="1" applyAlignment="1">
      <alignment horizontal="left" vertical="center" wrapText="1"/>
    </xf>
    <xf numFmtId="0" fontId="30" fillId="0" borderId="10" xfId="0" applyFont="1" applyBorder="1" applyAlignment="1">
      <alignment horizontal="left" vertical="center" wrapText="1"/>
    </xf>
    <xf numFmtId="0" fontId="47" fillId="0" borderId="29" xfId="0" applyFont="1" applyBorder="1" applyAlignment="1">
      <alignment horizontal="left" vertical="center" wrapText="1"/>
    </xf>
    <xf numFmtId="0" fontId="0" fillId="0" borderId="31" xfId="0" applyBorder="1" applyAlignment="1">
      <alignment horizontal="left" vertical="center" wrapText="1"/>
    </xf>
    <xf numFmtId="0" fontId="20" fillId="0" borderId="35" xfId="0" applyFont="1" applyBorder="1" applyAlignment="1">
      <alignment horizontal="center" vertical="center" wrapText="1"/>
    </xf>
    <xf numFmtId="0" fontId="0" fillId="0" borderId="56" xfId="0" applyBorder="1" applyAlignment="1">
      <alignment horizontal="center" vertical="center" wrapText="1"/>
    </xf>
    <xf numFmtId="0" fontId="0" fillId="0" borderId="65" xfId="0" applyBorder="1" applyAlignment="1">
      <alignment horizontal="center" vertical="center" wrapText="1"/>
    </xf>
    <xf numFmtId="49" fontId="20" fillId="0" borderId="29" xfId="0" applyNumberFormat="1" applyFont="1" applyBorder="1" applyAlignment="1">
      <alignment horizontal="left" vertical="center" wrapText="1"/>
    </xf>
    <xf numFmtId="0" fontId="0" fillId="0" borderId="31" xfId="0" applyBorder="1" applyAlignment="1">
      <alignment horizontal="center"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22" fillId="0" borderId="0" xfId="0" applyFont="1" applyAlignment="1">
      <alignment horizontal="center" vertical="center" wrapText="1"/>
    </xf>
    <xf numFmtId="0" fontId="30" fillId="0" borderId="0" xfId="0" applyFont="1" applyAlignment="1">
      <alignment horizontal="center" vertical="center" wrapText="1"/>
    </xf>
    <xf numFmtId="0" fontId="22" fillId="0" borderId="30" xfId="0" applyFont="1" applyBorder="1" applyAlignment="1">
      <alignment horizontal="left" vertical="center"/>
    </xf>
    <xf numFmtId="0" fontId="29" fillId="27" borderId="30" xfId="0" applyFont="1" applyFill="1" applyBorder="1" applyAlignment="1">
      <alignment horizontal="left" vertical="center" wrapText="1"/>
    </xf>
    <xf numFmtId="0" fontId="12" fillId="0" borderId="62" xfId="35" applyBorder="1" applyAlignment="1">
      <alignment vertical="center"/>
    </xf>
    <xf numFmtId="0" fontId="12" fillId="0" borderId="32" xfId="35" applyBorder="1" applyAlignment="1">
      <alignment vertical="center"/>
    </xf>
    <xf numFmtId="0" fontId="22" fillId="24" borderId="57" xfId="35" applyFont="1" applyFill="1" applyBorder="1" applyAlignment="1">
      <alignment horizontal="right" vertical="center"/>
    </xf>
    <xf numFmtId="0" fontId="22" fillId="24" borderId="33" xfId="35" applyFont="1" applyFill="1" applyBorder="1" applyAlignment="1">
      <alignment horizontal="right" vertical="center"/>
    </xf>
    <xf numFmtId="0" fontId="22" fillId="24" borderId="34" xfId="35" applyFont="1" applyFill="1" applyBorder="1" applyAlignment="1">
      <alignment horizontal="right" vertical="center"/>
    </xf>
    <xf numFmtId="0" fontId="22" fillId="24" borderId="57" xfId="35" applyFont="1" applyFill="1" applyBorder="1" applyAlignment="1">
      <alignment horizontal="left" vertical="center"/>
    </xf>
    <xf numFmtId="0" fontId="22" fillId="24" borderId="33" xfId="35" applyFont="1" applyFill="1" applyBorder="1" applyAlignment="1">
      <alignment horizontal="left" vertical="center"/>
    </xf>
    <xf numFmtId="0" fontId="22" fillId="24" borderId="34" xfId="35" applyFont="1" applyFill="1" applyBorder="1" applyAlignment="1">
      <alignment horizontal="left" vertical="center"/>
    </xf>
    <xf numFmtId="0" fontId="22" fillId="24" borderId="60" xfId="35" applyFont="1" applyFill="1" applyBorder="1" applyAlignment="1">
      <alignment horizontal="right" vertical="center"/>
    </xf>
    <xf numFmtId="0" fontId="22" fillId="24" borderId="40" xfId="35" applyFont="1" applyFill="1" applyBorder="1" applyAlignment="1">
      <alignment horizontal="right" vertical="center"/>
    </xf>
    <xf numFmtId="0" fontId="22" fillId="24" borderId="41" xfId="35" applyFont="1" applyFill="1" applyBorder="1" applyAlignment="1">
      <alignment horizontal="right" vertical="center"/>
    </xf>
    <xf numFmtId="0" fontId="12" fillId="0" borderId="57" xfId="35" applyBorder="1" applyAlignment="1">
      <alignment horizontal="left" vertical="center" wrapText="1"/>
    </xf>
    <xf numFmtId="0" fontId="12" fillId="0" borderId="33" xfId="35" applyBorder="1" applyAlignment="1">
      <alignment horizontal="left" vertical="center" wrapText="1"/>
    </xf>
    <xf numFmtId="0" fontId="12" fillId="0" borderId="34" xfId="35" applyBorder="1" applyAlignment="1">
      <alignment horizontal="left" vertical="center" wrapText="1"/>
    </xf>
    <xf numFmtId="0" fontId="22" fillId="0" borderId="62" xfId="35" applyFont="1" applyBorder="1" applyAlignment="1">
      <alignment vertical="center" wrapText="1"/>
    </xf>
    <xf numFmtId="0" fontId="22" fillId="0" borderId="32" xfId="35" applyFont="1" applyBorder="1" applyAlignment="1">
      <alignment vertical="center" wrapText="1"/>
    </xf>
    <xf numFmtId="0" fontId="12" fillId="0" borderId="39" xfId="35" applyBorder="1" applyAlignment="1">
      <alignment horizontal="left" vertical="center" wrapText="1"/>
    </xf>
    <xf numFmtId="0" fontId="12" fillId="0" borderId="57" xfId="35" applyBorder="1" applyAlignment="1">
      <alignment vertical="center" wrapText="1"/>
    </xf>
    <xf numFmtId="0" fontId="12" fillId="0" borderId="33" xfId="35" applyBorder="1" applyAlignment="1">
      <alignment vertical="center" wrapText="1"/>
    </xf>
    <xf numFmtId="0" fontId="29" fillId="30" borderId="56" xfId="0" applyFont="1" applyFill="1" applyBorder="1" applyAlignment="1">
      <alignment horizontal="center" vertical="center" wrapText="1"/>
    </xf>
    <xf numFmtId="0" fontId="29" fillId="30" borderId="0" xfId="0" applyFont="1" applyFill="1" applyAlignment="1">
      <alignment horizontal="center" vertical="center" wrapText="1"/>
    </xf>
    <xf numFmtId="0" fontId="29" fillId="30" borderId="51" xfId="0" applyFont="1" applyFill="1" applyBorder="1" applyAlignment="1">
      <alignment horizontal="center" vertical="center" wrapText="1"/>
    </xf>
    <xf numFmtId="0" fontId="22" fillId="0" borderId="56" xfId="0" applyFont="1" applyBorder="1" applyAlignment="1">
      <alignment horizontal="center" vertical="center"/>
    </xf>
    <xf numFmtId="0" fontId="22" fillId="0" borderId="0" xfId="0" applyFont="1" applyAlignment="1">
      <alignment horizontal="center" vertical="center"/>
    </xf>
    <xf numFmtId="0" fontId="22" fillId="0" borderId="51" xfId="0" applyFont="1" applyBorder="1" applyAlignment="1">
      <alignment horizontal="center" vertical="center"/>
    </xf>
    <xf numFmtId="0" fontId="22" fillId="0" borderId="57" xfId="35" applyFont="1" applyBorder="1" applyAlignment="1">
      <alignment vertical="center"/>
    </xf>
    <xf numFmtId="0" fontId="22" fillId="0" borderId="33" xfId="35" applyFont="1" applyBorder="1" applyAlignment="1">
      <alignment vertical="center"/>
    </xf>
    <xf numFmtId="0" fontId="22" fillId="0" borderId="34" xfId="35" applyFont="1" applyBorder="1" applyAlignment="1">
      <alignment vertical="center"/>
    </xf>
    <xf numFmtId="167" fontId="12" fillId="32" borderId="29" xfId="35" applyNumberFormat="1" applyFill="1" applyBorder="1" applyAlignment="1" applyProtection="1">
      <alignment horizontal="center" vertical="center"/>
      <protection locked="0"/>
    </xf>
    <xf numFmtId="167" fontId="12" fillId="32" borderId="30" xfId="35" applyNumberFormat="1" applyFill="1" applyBorder="1" applyAlignment="1" applyProtection="1">
      <alignment horizontal="center" vertical="center"/>
      <protection locked="0"/>
    </xf>
    <xf numFmtId="167" fontId="12" fillId="32" borderId="31" xfId="35" applyNumberFormat="1" applyFill="1" applyBorder="1" applyAlignment="1" applyProtection="1">
      <alignment horizontal="center" vertical="center"/>
      <protection locked="0"/>
    </xf>
    <xf numFmtId="0" fontId="22" fillId="0" borderId="57" xfId="35" applyFont="1" applyBorder="1" applyAlignment="1">
      <alignment horizontal="right" vertical="center"/>
    </xf>
    <xf numFmtId="0" fontId="22" fillId="0" borderId="33" xfId="35" applyFont="1" applyBorder="1" applyAlignment="1">
      <alignment horizontal="right" vertical="center"/>
    </xf>
    <xf numFmtId="0" fontId="22" fillId="0" borderId="34" xfId="35" applyFont="1" applyBorder="1" applyAlignment="1">
      <alignment horizontal="right" vertical="center"/>
    </xf>
    <xf numFmtId="166" fontId="12" fillId="0" borderId="10" xfId="35" applyNumberFormat="1" applyBorder="1" applyAlignment="1">
      <alignment horizontal="center" vertical="center"/>
    </xf>
    <xf numFmtId="167" fontId="22" fillId="0" borderId="10" xfId="0" applyNumberFormat="1" applyFont="1" applyBorder="1" applyAlignment="1">
      <alignment horizontal="center" vertical="center"/>
    </xf>
    <xf numFmtId="0" fontId="12" fillId="0" borderId="57" xfId="35" applyBorder="1" applyAlignment="1">
      <alignment horizontal="left" vertical="center"/>
    </xf>
    <xf numFmtId="0" fontId="12" fillId="0" borderId="33" xfId="35" applyBorder="1" applyAlignment="1">
      <alignment horizontal="left" vertical="center"/>
    </xf>
    <xf numFmtId="0" fontId="12" fillId="0" borderId="34" xfId="35" applyBorder="1" applyAlignment="1">
      <alignment horizontal="left" vertical="center"/>
    </xf>
    <xf numFmtId="0" fontId="34" fillId="0" borderId="65" xfId="0" applyFont="1" applyBorder="1" applyAlignment="1">
      <alignment horizontal="left" vertical="center" wrapText="1"/>
    </xf>
    <xf numFmtId="0" fontId="34" fillId="0" borderId="14" xfId="0" applyFont="1" applyBorder="1" applyAlignment="1">
      <alignment horizontal="left" vertical="center" wrapText="1"/>
    </xf>
    <xf numFmtId="0" fontId="34" fillId="0" borderId="19" xfId="0" applyFont="1" applyBorder="1" applyAlignment="1">
      <alignment horizontal="left" vertical="center" wrapText="1"/>
    </xf>
    <xf numFmtId="0" fontId="22" fillId="0" borderId="29" xfId="35" applyFont="1" applyBorder="1" applyAlignment="1">
      <alignment vertical="center"/>
    </xf>
    <xf numFmtId="0" fontId="22" fillId="0" borderId="30" xfId="35" applyFont="1" applyBorder="1" applyAlignment="1">
      <alignment vertical="center"/>
    </xf>
    <xf numFmtId="0" fontId="12" fillId="0" borderId="61" xfId="35" applyBorder="1" applyAlignment="1">
      <alignment vertical="center"/>
    </xf>
    <xf numFmtId="0" fontId="12" fillId="0" borderId="38" xfId="35" applyBorder="1" applyAlignment="1">
      <alignment vertical="center"/>
    </xf>
    <xf numFmtId="166" fontId="22" fillId="0" borderId="29" xfId="35" applyNumberFormat="1" applyFont="1" applyBorder="1" applyAlignment="1">
      <alignment horizontal="left" vertical="center" wrapText="1"/>
    </xf>
    <xf numFmtId="166" fontId="22" fillId="0" borderId="30" xfId="35" applyNumberFormat="1" applyFont="1" applyBorder="1" applyAlignment="1">
      <alignment horizontal="left" vertical="center" wrapText="1"/>
    </xf>
    <xf numFmtId="166" fontId="12" fillId="32" borderId="10" xfId="35" applyNumberFormat="1" applyFill="1" applyBorder="1" applyAlignment="1" applyProtection="1">
      <alignment horizontal="center" vertical="center"/>
      <protection locked="0"/>
    </xf>
    <xf numFmtId="0" fontId="30" fillId="0" borderId="0" xfId="0" applyFont="1" applyAlignment="1">
      <alignment horizontal="left" vertical="center" wrapText="1"/>
    </xf>
    <xf numFmtId="0" fontId="32" fillId="28" borderId="0" xfId="0" applyFont="1" applyFill="1" applyAlignment="1">
      <alignment horizontal="left" vertical="center" indent="2"/>
    </xf>
    <xf numFmtId="0" fontId="29" fillId="27" borderId="10" xfId="0" applyFont="1" applyFill="1" applyBorder="1" applyAlignment="1">
      <alignment horizontal="left" vertical="center"/>
    </xf>
    <xf numFmtId="4" fontId="29" fillId="28" borderId="0" xfId="0" applyNumberFormat="1" applyFont="1" applyFill="1" applyAlignment="1">
      <alignment horizontal="left" indent="2"/>
    </xf>
    <xf numFmtId="0" fontId="21" fillId="0" borderId="0" xfId="0" applyFont="1" applyAlignment="1">
      <alignment horizontal="right"/>
    </xf>
    <xf numFmtId="0" fontId="30" fillId="0" borderId="0" xfId="0" applyFont="1" applyAlignment="1">
      <alignment horizontal="center"/>
    </xf>
    <xf numFmtId="0" fontId="25" fillId="31" borderId="0" xfId="0" applyFont="1" applyFill="1" applyAlignment="1">
      <alignment horizontal="left" wrapText="1"/>
    </xf>
    <xf numFmtId="0" fontId="25" fillId="0" borderId="22" xfId="0" applyFont="1" applyBorder="1" applyAlignment="1">
      <alignment horizontal="left" vertical="center" wrapText="1"/>
    </xf>
    <xf numFmtId="49" fontId="25" fillId="0" borderId="0" xfId="0" applyNumberFormat="1" applyFont="1" applyAlignment="1">
      <alignment horizontal="left" wrapText="1"/>
    </xf>
    <xf numFmtId="0" fontId="25" fillId="0" borderId="0" xfId="0" applyFont="1" applyAlignment="1">
      <alignment horizontal="left" vertical="center" wrapText="1"/>
    </xf>
    <xf numFmtId="0" fontId="25" fillId="0" borderId="13" xfId="0" applyFont="1" applyBorder="1" applyAlignment="1">
      <alignment horizontal="center" vertical="center" wrapText="1"/>
    </xf>
    <xf numFmtId="0" fontId="21" fillId="0" borderId="0" xfId="0" applyFont="1" applyAlignment="1">
      <alignment horizontal="left"/>
    </xf>
    <xf numFmtId="171" fontId="25" fillId="31" borderId="29" xfId="0" applyNumberFormat="1" applyFont="1" applyFill="1" applyBorder="1" applyAlignment="1" applyProtection="1">
      <alignment horizontal="center"/>
      <protection locked="0"/>
    </xf>
    <xf numFmtId="171" fontId="25" fillId="31" borderId="30" xfId="0" applyNumberFormat="1" applyFont="1" applyFill="1" applyBorder="1" applyAlignment="1" applyProtection="1">
      <alignment horizontal="center"/>
      <protection locked="0"/>
    </xf>
    <xf numFmtId="171" fontId="25" fillId="31" borderId="31" xfId="0" applyNumberFormat="1" applyFont="1" applyFill="1" applyBorder="1" applyAlignment="1" applyProtection="1">
      <alignment horizontal="center"/>
      <protection locked="0"/>
    </xf>
    <xf numFmtId="49" fontId="25" fillId="0" borderId="0" xfId="0" applyNumberFormat="1" applyFont="1" applyAlignment="1">
      <alignment vertical="center" wrapText="1"/>
    </xf>
    <xf numFmtId="0" fontId="12" fillId="0" borderId="10" xfId="0" applyFont="1" applyBorder="1" applyAlignment="1">
      <alignment horizontal="center"/>
    </xf>
    <xf numFmtId="0" fontId="30" fillId="0" borderId="0" xfId="0" applyFont="1" applyAlignment="1">
      <alignment horizontal="left"/>
    </xf>
    <xf numFmtId="49" fontId="22" fillId="0" borderId="10" xfId="0" applyNumberFormat="1" applyFont="1" applyBorder="1" applyAlignment="1">
      <alignment horizontal="left" vertical="center"/>
    </xf>
    <xf numFmtId="49" fontId="22" fillId="0" borderId="25" xfId="0" applyNumberFormat="1" applyFont="1" applyBorder="1" applyAlignment="1">
      <alignment horizontal="left" vertical="center"/>
    </xf>
    <xf numFmtId="0" fontId="22" fillId="31" borderId="29" xfId="0" applyFont="1" applyFill="1" applyBorder="1" applyAlignment="1">
      <alignment horizontal="left" vertical="center"/>
    </xf>
    <xf numFmtId="0" fontId="22" fillId="31" borderId="31" xfId="0" applyFont="1" applyFill="1" applyBorder="1" applyAlignment="1">
      <alignment horizontal="left" vertical="center"/>
    </xf>
    <xf numFmtId="0" fontId="30" fillId="0" borderId="10" xfId="0" applyFont="1" applyBorder="1" applyAlignment="1">
      <alignment horizontal="left" vertical="center"/>
    </xf>
    <xf numFmtId="0" fontId="30" fillId="0" borderId="10" xfId="0" applyFont="1" applyBorder="1" applyAlignment="1">
      <alignment vertical="center"/>
    </xf>
    <xf numFmtId="0" fontId="22" fillId="0" borderId="0" xfId="0" applyFont="1" applyFill="1" applyAlignment="1">
      <alignment horizontal="left" vertical="center"/>
    </xf>
    <xf numFmtId="9" fontId="30" fillId="31" borderId="0" xfId="53" applyFont="1" applyFill="1" applyAlignment="1">
      <alignment horizontal="right" vertical="center"/>
    </xf>
  </cellXfs>
  <cellStyles count="5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Euro" xfId="30" xr:uid="{00000000-0005-0000-0000-00001D000000}"/>
    <cellStyle name="Euro 2" xfId="46" xr:uid="{00000000-0005-0000-0000-00001E000000}"/>
    <cellStyle name="Euro 2 2" xfId="51" xr:uid="{00000000-0005-0000-0000-00001F000000}"/>
    <cellStyle name="Gut" xfId="31" builtinId="26" customBuiltin="1"/>
    <cellStyle name="Komma 2" xfId="47" xr:uid="{00000000-0005-0000-0000-000021000000}"/>
    <cellStyle name="Komma 2 2" xfId="52" xr:uid="{00000000-0005-0000-0000-000022000000}"/>
    <cellStyle name="Komma 3" xfId="48" xr:uid="{00000000-0005-0000-0000-000023000000}"/>
    <cellStyle name="Neutral" xfId="32" builtinId="28" customBuiltin="1"/>
    <cellStyle name="Notiz" xfId="33" builtinId="10" customBuiltin="1"/>
    <cellStyle name="Prozent" xfId="53" builtinId="5"/>
    <cellStyle name="Schlecht" xfId="34" builtinId="27" customBuiltin="1"/>
    <cellStyle name="Standard" xfId="0" builtinId="0"/>
    <cellStyle name="Standard 2" xfId="44" xr:uid="{00000000-0005-0000-0000-000028000000}"/>
    <cellStyle name="Standard 3" xfId="45" xr:uid="{00000000-0005-0000-0000-000029000000}"/>
    <cellStyle name="Standard 3 2" xfId="50" xr:uid="{00000000-0005-0000-0000-00002A000000}"/>
    <cellStyle name="Standard 4" xfId="49" xr:uid="{00000000-0005-0000-0000-00002B000000}"/>
    <cellStyle name="Standard_STD_SATZ" xfId="35" xr:uid="{00000000-0005-0000-0000-00002C000000}"/>
    <cellStyle name="Überschrift" xfId="36" builtinId="15" customBuiltin="1"/>
    <cellStyle name="Überschrift 1" xfId="37" builtinId="16" customBuiltin="1"/>
    <cellStyle name="Überschrift 2" xfId="38" builtinId="17" customBuiltin="1"/>
    <cellStyle name="Überschrift 3" xfId="39" builtinId="18" customBuiltin="1"/>
    <cellStyle name="Überschrift 4" xfId="40" builtinId="19" customBuiltin="1"/>
    <cellStyle name="Verknüpfte Zelle" xfId="41" builtinId="24" customBuiltin="1"/>
    <cellStyle name="Warnender Text" xfId="42" builtinId="11" customBuiltin="1"/>
    <cellStyle name="Zelle überprüfen" xfId="43" builtinId="23" customBuiltin="1"/>
  </cellStyles>
  <dxfs count="71">
    <dxf>
      <font>
        <b/>
      </font>
    </dxf>
    <dxf>
      <font>
        <b val="0"/>
        <condense val="0"/>
        <extend val="0"/>
        <sz val="11"/>
        <color indexed="8"/>
      </font>
      <fill>
        <patternFill patternType="solid">
          <fgColor indexed="49"/>
          <bgColor indexed="11"/>
        </patternFill>
      </fill>
    </dxf>
    <dxf>
      <font>
        <b val="0"/>
        <condense val="0"/>
        <extend val="0"/>
        <sz val="11"/>
        <color indexed="8"/>
      </font>
      <fill>
        <patternFill patternType="solid">
          <fgColor indexed="60"/>
          <bgColor indexed="10"/>
        </patternFill>
      </fill>
    </dxf>
    <dxf>
      <font>
        <b val="0"/>
        <condense val="0"/>
        <extend val="0"/>
        <sz val="11"/>
        <color indexed="8"/>
      </font>
      <fill>
        <patternFill patternType="solid">
          <fgColor indexed="60"/>
          <bgColor indexed="10"/>
        </patternFill>
      </fill>
    </dxf>
    <dxf>
      <font>
        <sz val="10"/>
      </font>
    </dxf>
    <dxf>
      <font>
        <sz val="10"/>
      </font>
    </dxf>
    <dxf>
      <font>
        <sz val="10"/>
      </font>
    </dxf>
    <dxf>
      <font>
        <sz val="10"/>
      </font>
    </dxf>
    <dxf>
      <font>
        <sz val="10"/>
      </font>
    </dxf>
    <dxf>
      <font>
        <sz val="10"/>
      </font>
    </dxf>
    <dxf>
      <numFmt numFmtId="171" formatCode="#,##0.00\ &quot;€&quot;"/>
    </dxf>
    <dxf>
      <font>
        <name val="Arial"/>
        <scheme val="none"/>
      </font>
    </dxf>
    <dxf>
      <font>
        <name val="Arial"/>
        <scheme val="none"/>
      </font>
    </dxf>
    <dxf>
      <font>
        <name val="Arial"/>
        <scheme val="none"/>
      </font>
    </dxf>
    <dxf>
      <font>
        <name val="Arial"/>
        <scheme val="none"/>
      </font>
    </dxf>
    <dxf>
      <font>
        <name val="Arial"/>
        <scheme val="none"/>
      </font>
    </dxf>
    <dxf>
      <alignment horizontal="right" indent="5" readingOrder="0"/>
    </dxf>
    <dxf>
      <font>
        <b val="0"/>
        <i val="0"/>
        <strike val="0"/>
        <condense val="0"/>
        <extend val="0"/>
        <outline val="0"/>
        <shadow val="0"/>
        <u val="none"/>
        <vertAlign val="baseline"/>
        <sz val="10"/>
        <color auto="1"/>
        <name val="Arial"/>
        <family val="2"/>
        <scheme val="none"/>
      </font>
      <numFmt numFmtId="171" formatCode="#,##0.00\ &quot;€&quo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1" formatCode="#,##0.00\ &quot;€&quo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73" formatCode="_-* #,##0.00\ [$€-407]_-;\-* #,##0.00\ [$€-407]_-;_-* &quot;-&quot;??\ [$€-407]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0.00\ [$€-407]_-;\-* #,##0.00\ [$€-407]_-;_-* &quot;-&quot;??\ [$€-407]_-;_-@_-"/>
      <alignment horizontal="lef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4" formatCode="#,##0.00"/>
      <alignment horizontal="right" vertical="bottom"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4" formatCode="#,##0.00"/>
      <alignment horizontal="righ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alignment horizontal="right" vertical="bottom"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righ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4" formatCode="#,##0.00"/>
      <alignment horizontal="right" vertical="bottom" textRotation="0" wrapText="0"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4" formatCode="#,##0.00"/>
      <alignment horizontal="right" textRotation="0"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30" formatCode="@"/>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4" formatCode="#,##0.0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4" formatCode="#,##0.00"/>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numFmt numFmtId="30" formatCode="@"/>
      <fill>
        <patternFill patternType="none">
          <fgColor indexed="64"/>
          <bgColor auto="1"/>
        </patternFill>
      </fill>
      <alignment horizontal="center" vertical="bottom"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protection locked="1" hidden="0"/>
    </dxf>
    <dxf>
      <font>
        <b val="0"/>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4" formatCode="#,##0.00"/>
      <fill>
        <patternFill patternType="none">
          <fgColor indexed="64"/>
          <bgColor auto="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30" formatCode="@"/>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numFmt numFmtId="30" formatCode="@"/>
      <fill>
        <patternFill patternType="none">
          <fgColor indexed="64"/>
          <bgColor auto="1"/>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auto="1"/>
        <name val="Arial"/>
        <family val="2"/>
        <scheme val="none"/>
      </font>
      <numFmt numFmtId="30" formatCode="@"/>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auto="1"/>
        <name val="Arial"/>
        <family val="2"/>
        <scheme val="none"/>
      </font>
      <numFmt numFmtId="30" formatCode="@"/>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numFmt numFmtId="30" formatCode="@"/>
      <fill>
        <patternFill patternType="none">
          <fgColor indexed="64"/>
          <bgColor auto="1"/>
        </patternFill>
      </fill>
      <alignment horizontal="general"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strike val="0"/>
        <outline val="0"/>
        <shadow val="0"/>
        <u val="none"/>
        <vertAlign val="baseline"/>
        <sz val="10"/>
        <name val="Arial"/>
        <scheme val="none"/>
      </font>
      <protection locked="1" hidden="0"/>
    </dxf>
    <dxf>
      <border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protection locked="1" hidden="0"/>
    </dxf>
    <dxf>
      <font>
        <strike val="0"/>
        <outline val="0"/>
        <shadow val="0"/>
        <u val="none"/>
        <vertAlign val="baseline"/>
        <sz val="10"/>
        <name val="Arial"/>
        <scheme val="none"/>
      </font>
      <fill>
        <patternFill patternType="solid">
          <fgColor indexed="64"/>
          <bgColor theme="3"/>
        </patternFill>
      </fill>
      <alignment horizontal="left" vertical="center" textRotation="0" indent="0" justifyLastLine="0" shrinkToFit="0" readingOrder="0"/>
      <protection locked="1" hidden="0"/>
    </dxf>
    <dxf>
      <font>
        <b val="0"/>
        <strike val="0"/>
        <outline val="0"/>
        <shadow val="0"/>
        <u val="none"/>
        <vertAlign val="baseline"/>
        <sz val="10"/>
        <color auto="1"/>
        <name val="Arial"/>
        <scheme val="none"/>
      </font>
      <numFmt numFmtId="171" formatCode="#,##0.00\ &quot;€&quo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protection locked="0" hidden="0"/>
    </dxf>
    <dxf>
      <font>
        <b val="0"/>
        <strike val="0"/>
        <outline val="0"/>
        <shadow val="0"/>
        <u val="none"/>
        <vertAlign val="baseline"/>
        <sz val="10"/>
        <color auto="1"/>
        <name val="Arial"/>
        <scheme val="none"/>
      </font>
      <numFmt numFmtId="4" formatCode="#,##0.00"/>
      <fill>
        <patternFill patternType="solid">
          <fgColor indexed="31"/>
          <bgColor indexed="22"/>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10"/>
        <color indexed="8"/>
        <name val="Arial"/>
        <scheme val="none"/>
      </font>
      <fill>
        <patternFill patternType="solid">
          <fgColor indexed="64"/>
          <bgColor rgb="FFFFFF00"/>
        </patternFill>
      </fill>
      <alignment horizontal="left" vertical="center" textRotation="0" wrapText="1"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0"/>
        <name val="Arial"/>
        <scheme val="none"/>
      </font>
      <fill>
        <patternFill patternType="solid">
          <fgColor indexed="64"/>
          <bgColor rgb="FFFFFF00"/>
        </patternFill>
      </fil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0"/>
        <name val="Arial"/>
        <scheme val="none"/>
      </font>
      <fill>
        <patternFill patternType="solid">
          <fgColor indexed="64"/>
          <bgColor rgb="FFFFFF00"/>
        </patternFill>
      </fill>
      <alignment horizontal="left" vertical="center" textRotation="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0"/>
        <name val="Arial"/>
        <scheme val="none"/>
      </font>
      <numFmt numFmtId="1" formatCode="0"/>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0"/>
        <name val="Arial"/>
        <scheme val="none"/>
      </font>
      <alignment horizontal="left" vertical="bottom" textRotation="0" wrapText="0" relativeIndent="1"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0"/>
        <name val="Arial"/>
        <scheme val="none"/>
      </font>
      <numFmt numFmtId="0" formatCode="General"/>
      <alignment horizontal="center"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0"/>
        <name val="Arial"/>
        <scheme val="none"/>
      </font>
    </dxf>
    <dxf>
      <border>
        <bottom style="thin">
          <color theme="0"/>
        </bottom>
      </border>
    </dxf>
    <dxf>
      <font>
        <strike val="0"/>
        <outline val="0"/>
        <shadow val="0"/>
        <u val="none"/>
        <vertAlign val="baseline"/>
        <sz val="10"/>
        <name val="Arial"/>
        <scheme val="none"/>
      </font>
      <alignment horizontal="center" vertical="center" textRotation="0" wrapText="1" indent="0" justifyLastLine="0" shrinkToFit="0" readingOrder="0"/>
      <border diagonalUp="0" diagonalDown="0" outline="0">
        <left/>
        <right/>
        <top/>
        <bottom/>
      </border>
    </dxf>
    <dxf>
      <font>
        <b val="0"/>
        <i val="0"/>
        <strike val="0"/>
        <color theme="0"/>
      </font>
      <fill>
        <patternFill patternType="solid">
          <fgColor auto="1"/>
          <bgColor rgb="FF376BB2"/>
        </patternFill>
      </fill>
      <border>
        <left style="thin">
          <color auto="1"/>
        </left>
        <right style="thin">
          <color auto="1"/>
        </right>
        <top style="thin">
          <color auto="1"/>
        </top>
        <bottom style="thin">
          <color auto="1"/>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fill>
        <patternFill patternType="solid">
          <fgColor theme="4" tint="0.79998168889431442"/>
          <bgColor theme="4" tint="0.79998168889431442"/>
        </patternFill>
      </fill>
    </dxf>
    <dxf>
      <font>
        <b/>
        <color theme="1"/>
      </font>
    </dxf>
    <dxf>
      <font>
        <b/>
        <color theme="1"/>
      </font>
      <fill>
        <patternFill patternType="solid">
          <fgColor theme="4" tint="0.59999389629810485"/>
          <bgColor theme="4" tint="0.59999389629810485"/>
        </patternFill>
      </fill>
    </dxf>
    <dxf>
      <font>
        <b/>
        <color theme="1"/>
      </font>
      <border>
        <left style="medium">
          <color theme="4" tint="0.59999389629810485"/>
        </left>
        <right style="medium">
          <color theme="4" tint="0.59999389629810485"/>
        </right>
        <top style="medium">
          <color theme="4" tint="0.59999389629810485"/>
        </top>
        <bottom style="medium">
          <color theme="4" tint="0.59999389629810485"/>
        </bottom>
      </border>
    </dxf>
    <dxf>
      <border>
        <left style="thin">
          <color theme="4" tint="0.39997558519241921"/>
        </left>
        <right style="thin">
          <color theme="4" tint="0.39997558519241921"/>
        </right>
      </border>
    </dxf>
    <dxf>
      <border>
        <top style="thin">
          <color theme="4" tint="0.39997558519241921"/>
        </top>
        <bottom style="thin">
          <color theme="4" tint="0.39997558519241921"/>
        </bottom>
        <horizontal style="thin">
          <color theme="4" tint="0.39997558519241921"/>
        </horizontal>
      </border>
    </dxf>
    <dxf>
      <font>
        <b/>
        <color theme="1"/>
      </font>
      <border>
        <top style="thin">
          <color theme="4" tint="-0.249977111117893"/>
        </top>
        <bottom style="medium">
          <color theme="4" tint="-0.249977111117893"/>
        </bottom>
      </border>
    </dxf>
    <dxf>
      <font>
        <b/>
        <color theme="0"/>
      </font>
      <fill>
        <patternFill patternType="solid">
          <fgColor theme="4"/>
          <bgColor theme="4"/>
        </patternFill>
      </fill>
      <border>
        <top style="medium">
          <color theme="4" tint="-0.249977111117893"/>
        </top>
      </border>
    </dxf>
    <dxf>
      <font>
        <color theme="1"/>
      </font>
      <fill>
        <patternFill patternType="solid">
          <fgColor theme="3"/>
          <bgColor auto="1"/>
        </patternFill>
      </fill>
    </dxf>
  </dxfs>
  <tableStyles count="2" defaultTableStyle="TableStyleMedium9" defaultPivotStyle="PivotStyleLight16">
    <tableStyle name="PivotStyleMedium9 N&amp;N" table="0" count="12" xr9:uid="{00000000-0011-0000-FFFF-FFFF00000000}">
      <tableStyleElement type="wholeTable" dxfId="70"/>
      <tableStyleElement type="headerRow" dxfId="69"/>
      <tableStyleElement type="totalRow" dxfId="68"/>
      <tableStyleElement type="firstRowStripe" dxfId="67"/>
      <tableStyleElement type="firstColumnStripe" dxfId="66"/>
      <tableStyleElement type="firstSubtotalColumn" dxfId="65"/>
      <tableStyleElement type="firstSubtotalRow" dxfId="64"/>
      <tableStyleElement type="secondSubtotalRow" dxfId="63"/>
      <tableStyleElement type="firstRowSubheading" dxfId="62"/>
      <tableStyleElement type="secondRowSubheading" dxfId="61"/>
      <tableStyleElement type="pageFieldLabels" dxfId="60"/>
      <tableStyleElement type="pageFieldValues" dxfId="59"/>
    </tableStyle>
    <tableStyle name="PivotTable-Format N&amp;N" table="0" count="1" xr9:uid="{00000000-0011-0000-FFFF-FFFF01000000}">
      <tableStyleElement type="firstColumn" dxfId="5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mruColors>
      <color rgb="FFC0C0C0"/>
      <color rgb="FF376BB2"/>
      <color rgb="FF780B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08B1-4734-9F52-DFED23459C5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08B1-4734-9F52-DFED23459C5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08B1-4734-9F52-DFED23459C5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A7-4563-96C2-FA3E902E3F5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F45-4BAA-9C80-62B5D6E8FB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F45-4BAA-9C80-62B5D6E8FBE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F45-4BAA-9C80-62B5D6E8FBE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F45-4BAA-9C80-62B5D6E8FBEA}"/>
              </c:ext>
            </c:extLst>
          </c:dPt>
          <c:dLbls>
            <c:delete val="1"/>
          </c:dLbls>
          <c:cat>
            <c:strRef>
              <c:f>'GÜ Glas Los 4'!$B$9:$B$10</c:f>
              <c:strCache>
                <c:ptCount val="2"/>
                <c:pt idx="0">
                  <c:v>Glasreinigung</c:v>
                </c:pt>
                <c:pt idx="1">
                  <c:v>Sonderarbeiten</c:v>
                </c:pt>
              </c:strCache>
            </c:strRef>
          </c:cat>
          <c:val>
            <c:numRef>
              <c:f>'GÜ Glas Los 4'!$C$9:$C$10</c:f>
              <c:numCache>
                <c:formatCode>_-* #,##0.00\ [$€-407]_-;\-* #,##0.00\ [$€-407]_-;_-* "-"??\ [$€-407]_-;_-@_-</c:formatCode>
                <c:ptCount val="2"/>
                <c:pt idx="0">
                  <c:v>0</c:v>
                </c:pt>
                <c:pt idx="1">
                  <c:v>0</c:v>
                </c:pt>
              </c:numCache>
            </c:numRef>
          </c:val>
          <c:extLst>
            <c:ext xmlns:c16="http://schemas.microsoft.com/office/drawing/2014/chart" uri="{C3380CC4-5D6E-409C-BE32-E72D297353CC}">
              <c16:uniqueId val="{00000006-08B1-4734-9F52-DFED23459C53}"/>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6772157407025692"/>
          <c:y val="2.6311159380939451E-2"/>
          <c:w val="0.40569606253605789"/>
          <c:h val="0.9486349895918182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93345</xdr:colOff>
      <xdr:row>4</xdr:row>
      <xdr:rowOff>15240</xdr:rowOff>
    </xdr:from>
    <xdr:to>
      <xdr:col>6</xdr:col>
      <xdr:colOff>750570</xdr:colOff>
      <xdr:row>19</xdr:row>
      <xdr:rowOff>15240</xdr:rowOff>
    </xdr:to>
    <xdr:graphicFrame macro="">
      <xdr:nvGraphicFramePr>
        <xdr:cNvPr id="3" name="Diagramm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ensch Thomas" refreshedDate="46097.432170717591" missingItemsLimit="0" createdVersion="5" refreshedVersion="8" minRefreshableVersion="3" recordCount="36" xr:uid="{00000000-000A-0000-FFFF-FFFF01000000}">
  <cacheSource type="worksheet">
    <worksheetSource name="tbl_AufmassLos1"/>
  </cacheSource>
  <cacheFields count="13">
    <cacheField name="Gebäude" numFmtId="0">
      <sharedItems count="15">
        <s v="Rathaus Schlehdorf"/>
        <s v="Feuerwehr Schlehdorf"/>
        <s v="Feuerwehr Kochel a. See"/>
        <s v="Rathaus Kochel a. See"/>
        <s v="Grundschule Kochel a. See "/>
        <s v="Heimatbühne Kochel a. See"/>
        <s v="Klärwerk"/>
        <s v="Kindergarten Kochel a. See"/>
        <s v="Touristinformation Kochel a. See"/>
        <s v="Bahnhofstoilette Kochel a. See"/>
        <s v="Öffentliche Toilette am Seefestplatz"/>
        <s v="FF- Walchensee"/>
        <s v="TI Walchensee"/>
        <s v="Grundschule Schlehdorf"/>
        <s v="Kindergarten Schlehdorf"/>
      </sharedItems>
    </cacheField>
    <cacheField name="Anschrift" numFmtId="0">
      <sharedItems/>
    </cacheField>
    <cacheField name="Bezeichnung/Fensternummer" numFmtId="0">
      <sharedItems/>
    </cacheField>
    <cacheField name="Zeitpunkt der Reinigung" numFmtId="4">
      <sharedItems/>
    </cacheField>
    <cacheField name="Turnus" numFmtId="0">
      <sharedItems/>
    </cacheField>
    <cacheField name="Fläche_qm" numFmtId="4">
      <sharedItems containsSemiMixedTypes="0" containsString="0" containsNumber="1" minValue="5" maxValue="422.16"/>
    </cacheField>
    <cacheField name="Glasarten" numFmtId="0">
      <sharedItems/>
    </cacheField>
    <cacheField name="Reinigungs-tageJahr" numFmtId="0">
      <sharedItems containsSemiMixedTypes="0" containsString="0" containsNumber="1" containsInteger="1" minValue="1" maxValue="2"/>
    </cacheField>
    <cacheField name="Fläche_qm_Jahr" numFmtId="4">
      <sharedItems containsSemiMixedTypes="0" containsString="0" containsNumber="1" minValue="5" maxValue="422.16"/>
    </cacheField>
    <cacheField name="qm Leistung pro Stunde" numFmtId="0">
      <sharedItems containsSemiMixedTypes="0" containsString="0" containsNumber="1" containsInteger="1" minValue="0" maxValue="0"/>
    </cacheField>
    <cacheField name="StundenJahr" numFmtId="4">
      <sharedItems/>
    </cacheField>
    <cacheField name="SVS" numFmtId="173">
      <sharedItems containsSemiMixedTypes="0" containsString="0" containsNumber="1" containsInteger="1" minValue="0" maxValue="0"/>
    </cacheField>
    <cacheField name="PreisJahr" numFmtId="17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x v="0"/>
    <s v="Kocheler Straße 22, 82444 Schlehdorf"/>
    <s v="Außenverglasung (mit Stock/Rahmen/Falze/Fugen)"/>
    <s v="Bay. Frühjares/ Faschingsferien"/>
    <s v="J1"/>
    <n v="25.56"/>
    <s v="Ear"/>
    <n v="1"/>
    <n v="25.56"/>
    <n v="0"/>
    <s v=""/>
    <n v="0"/>
    <s v=""/>
  </r>
  <r>
    <x v="0"/>
    <s v="Kocheler Straße 22, 82444 Schlehdorf"/>
    <s v="Außenverglasung (ohne Stock/Rahmen/Falze/Fugen)"/>
    <s v="Bay. Herbstferien"/>
    <s v="J1"/>
    <n v="25.56"/>
    <s v="Ea"/>
    <n v="1"/>
    <n v="25.56"/>
    <n v="0"/>
    <s v=""/>
    <n v="0"/>
    <s v=""/>
  </r>
  <r>
    <x v="1"/>
    <s v="Kocheler Straße 16a, 82444 Schlehdorf"/>
    <s v="Außenverglasung (mit Stock/Rahmen/Falze/Fugen)"/>
    <s v="Bay. Frühjares/ Faschingsferien"/>
    <s v="J1"/>
    <n v="16.05"/>
    <s v="Ear"/>
    <n v="1"/>
    <n v="16.05"/>
    <n v="0"/>
    <s v=""/>
    <n v="0"/>
    <s v=""/>
  </r>
  <r>
    <x v="1"/>
    <s v="Kocheler Straße 16a, 82444 Schlehdorf"/>
    <s v="Außenverglasung (ohne Stock/Rahmen/Falze/Fugen)"/>
    <s v="Bay. Herbstferien"/>
    <s v="J1"/>
    <n v="16.05"/>
    <s v="Ea"/>
    <n v="1"/>
    <n v="16.05"/>
    <n v="0"/>
    <s v=""/>
    <n v="0"/>
    <s v=""/>
  </r>
  <r>
    <x v="2"/>
    <s v="Friedzaunweg 22, 82431 Kochel a. See"/>
    <s v="Außenverglasung (mit Stock/Rahmen/Falze/Fugen)"/>
    <s v="Bay. Frühjares/ Faschingsferien"/>
    <s v="J1"/>
    <n v="65.45"/>
    <s v="Ear"/>
    <n v="1"/>
    <n v="65.45"/>
    <n v="0"/>
    <s v=""/>
    <n v="0"/>
    <s v=""/>
  </r>
  <r>
    <x v="2"/>
    <s v="Friedzaunweg 22, 82431 Kochel a. See"/>
    <s v="Außenverglasung (ohne Stock/Rahmen/Falze/Fugen)"/>
    <s v="Bay. Herbstferien"/>
    <s v="J1"/>
    <n v="65.45"/>
    <s v="Ea"/>
    <n v="1"/>
    <n v="65.45"/>
    <n v="0"/>
    <s v=""/>
    <n v="0"/>
    <s v=""/>
  </r>
  <r>
    <x v="2"/>
    <s v="Friedzaunweg 22, 82431 Kochel a. See"/>
    <s v="Innenverglasung (mit Stock/Rahmen/Falze/Fugen)"/>
    <s v="Bay. Herbstferien"/>
    <s v="J2"/>
    <n v="10"/>
    <s v="Ei"/>
    <n v="2"/>
    <n v="20"/>
    <n v="0"/>
    <s v=""/>
    <n v="0"/>
    <s v=""/>
  </r>
  <r>
    <x v="3"/>
    <s v="Kalmbachstraße 11, 82431 Kochel a. See"/>
    <s v="Außenverglasung (mit Stock/Rahmen/Falze/Fugen)"/>
    <s v="Bay. Frühjares/ Faschingsferien"/>
    <s v="J1"/>
    <n v="131.1"/>
    <s v="Ear"/>
    <n v="1"/>
    <n v="131.1"/>
    <n v="0"/>
    <s v=""/>
    <n v="0"/>
    <s v=""/>
  </r>
  <r>
    <x v="3"/>
    <s v="Kalmbachstraße 11, 82431 Kochel a. See"/>
    <s v="Außenverglasung (ohne Stock/Rahmen/Falze/Fugen)"/>
    <s v="Bay. Herbstferien"/>
    <s v="J1"/>
    <n v="131.1"/>
    <s v="Ea"/>
    <n v="1"/>
    <n v="131.1"/>
    <n v="0"/>
    <s v=""/>
    <n v="0"/>
    <s v=""/>
  </r>
  <r>
    <x v="3"/>
    <s v="Kalmbachstraße 11, 82431 Kochel a. See"/>
    <s v="Innenverglasung (mit Stock/Rahmen/Falze/Fugen)"/>
    <s v="Bay. Herbstferien"/>
    <s v="J2"/>
    <n v="30"/>
    <s v="Ei"/>
    <n v="2"/>
    <n v="60"/>
    <n v="0"/>
    <s v=""/>
    <n v="0"/>
    <s v=""/>
  </r>
  <r>
    <x v="4"/>
    <s v="Bergfeldweg 15, 82431 Kochel a. See"/>
    <s v="Außenverglasung (mit Stock/Rahmen/Falze/Fugen)"/>
    <s v="Bay. Frühjares/ Faschingsferien"/>
    <s v="J1"/>
    <n v="422.16"/>
    <s v="Ear"/>
    <n v="1"/>
    <n v="422.16"/>
    <n v="0"/>
    <s v=""/>
    <n v="0"/>
    <s v=""/>
  </r>
  <r>
    <x v="4"/>
    <s v="Bergfeldweg 15, 82431 Kochel a. See"/>
    <s v="Außenverglasung (ohne Stock/Rahmen/Falze/Fugen)"/>
    <s v="Bay. Herbstferien"/>
    <s v="J1"/>
    <n v="422.16"/>
    <s v="Ea"/>
    <n v="1"/>
    <n v="422.16"/>
    <n v="0"/>
    <s v=""/>
    <n v="0"/>
    <s v=""/>
  </r>
  <r>
    <x v="4"/>
    <s v="Bergfeldweg 15, 82431 Kochel a. See"/>
    <s v="Innenverglasung (mit Stock/Rahmen/Falze/Fugen)"/>
    <s v="Bay. Herbstferien"/>
    <s v="J2"/>
    <n v="20"/>
    <s v="Ei"/>
    <n v="2"/>
    <n v="40"/>
    <n v="0"/>
    <s v=""/>
    <n v="0"/>
    <s v=""/>
  </r>
  <r>
    <x v="5"/>
    <s v="Mittenwalder Straße 14, 82431 Kochel a. See"/>
    <s v="Außenverglasung (mit Stock/Rahmen/Falze/Fugen)"/>
    <s v="Bay. Frühjares/ Faschingsferien"/>
    <s v="J1"/>
    <n v="54.97"/>
    <s v="Ear"/>
    <n v="1"/>
    <n v="54.97"/>
    <n v="0"/>
    <s v=""/>
    <n v="0"/>
    <s v=""/>
  </r>
  <r>
    <x v="5"/>
    <s v="Mittenwalder Straße 14, 82431 Kochel a. See"/>
    <s v="Außenverglasung (ohne Stock/Rahmen/Falze/Fugen)"/>
    <s v="Bay. Herbstferien"/>
    <s v="J1"/>
    <n v="54.97"/>
    <s v="Ea"/>
    <n v="1"/>
    <n v="54.97"/>
    <n v="0"/>
    <s v=""/>
    <n v="0"/>
    <s v=""/>
  </r>
  <r>
    <x v="5"/>
    <s v="Mittenwalder Straße 14, 82431 Kochel a. See"/>
    <s v="Innenverglasung (mit Stock/Rahmen/Falze/Fugen)"/>
    <s v="Bay. Herbstferien"/>
    <s v="J2"/>
    <n v="30"/>
    <s v="Ei"/>
    <n v="2"/>
    <n v="60"/>
    <n v="0"/>
    <s v=""/>
    <n v="0"/>
    <s v=""/>
  </r>
  <r>
    <x v="6"/>
    <s v="Schlehdorfer Straße 44,  82431 Kochel a. See"/>
    <s v="Außenverglasung (mit Stock/Rahmen/Falze/Fugen)"/>
    <s v="Bay. Frühjares/ Faschingsferien"/>
    <s v="J1"/>
    <n v="20"/>
    <s v="Ear"/>
    <n v="1"/>
    <n v="20"/>
    <n v="0"/>
    <s v=""/>
    <n v="0"/>
    <s v=""/>
  </r>
  <r>
    <x v="6"/>
    <s v="Schlehdorfer Straße 44,  82431 Kochel a. See"/>
    <s v="Außenverglasung (ohne Stock/Rahmen/Falze/Fugen)"/>
    <s v="Bay. Herbstferien"/>
    <s v="J1"/>
    <n v="20"/>
    <s v="Ea"/>
    <n v="1"/>
    <n v="20"/>
    <n v="0"/>
    <s v=""/>
    <n v="0"/>
    <s v=""/>
  </r>
  <r>
    <x v="7"/>
    <s v="Badstraße 1, 82431 Kochel a. See"/>
    <s v="Außenverglasung (mit Stock/Rahmen/Falze/Fugen)"/>
    <s v="Bay. Frühjares/ Faschingsferien"/>
    <s v="J1"/>
    <n v="150"/>
    <s v="Ear"/>
    <n v="1"/>
    <n v="150"/>
    <n v="0"/>
    <s v=""/>
    <n v="0"/>
    <s v=""/>
  </r>
  <r>
    <x v="7"/>
    <s v="Badstraße 1, 82431 Kochel a. See"/>
    <s v="Außenverglasung (ohne Stock/Rahmen/Falze/Fugen)"/>
    <s v="Bay. Herbstferien"/>
    <s v="J1"/>
    <n v="150"/>
    <s v="Ea"/>
    <n v="1"/>
    <n v="150"/>
    <n v="0"/>
    <s v=""/>
    <n v="0"/>
    <s v=""/>
  </r>
  <r>
    <x v="7"/>
    <s v="Badstraße 1, 82431 Kochel a. See"/>
    <s v="Innenverglasung (mit Stock/Rahmen/Falze/Fugen)"/>
    <s v="Bay. Herbstferien"/>
    <s v="J2"/>
    <n v="20"/>
    <s v="Ei"/>
    <n v="2"/>
    <n v="40"/>
    <n v="0"/>
    <s v=""/>
    <n v="0"/>
    <s v=""/>
  </r>
  <r>
    <x v="8"/>
    <s v="Bahnhofstraße 23, 82431 Kochel a. See"/>
    <s v="Außenverglasung (mit Stock/Rahmen/Falze/Fugen)"/>
    <s v="Bay. Frühjares/ Faschingsferien"/>
    <s v="J1"/>
    <n v="160.07"/>
    <s v="Ear"/>
    <n v="1"/>
    <n v="160.07"/>
    <n v="0"/>
    <s v=""/>
    <n v="0"/>
    <s v=""/>
  </r>
  <r>
    <x v="8"/>
    <s v="Bahnhofstraße 23, 82431 Kochel a. See"/>
    <s v="Außenverglasung (ohne Stock/Rahmen/Falze/Fugen)"/>
    <s v="Bay. Herbstferien"/>
    <s v="J1"/>
    <n v="160.07"/>
    <s v="Ea"/>
    <n v="1"/>
    <n v="160.07"/>
    <n v="0"/>
    <s v=""/>
    <n v="0"/>
    <s v=""/>
  </r>
  <r>
    <x v="9"/>
    <s v="Bahnhofstraße 21, 82431 Kochel a. See"/>
    <s v="Außenverglasung (mit Stock/Rahmen/Falze/Fugen)"/>
    <s v="Bay. Frühjares/ Faschingsferien"/>
    <s v="J1"/>
    <n v="5"/>
    <s v="Ear"/>
    <n v="1"/>
    <n v="5"/>
    <n v="0"/>
    <s v=""/>
    <n v="0"/>
    <s v=""/>
  </r>
  <r>
    <x v="9"/>
    <s v="Bahnhofstraße 21, 82431 Kochel a. See"/>
    <s v="Außenverglasung (ohne Stock/Rahmen/Falze/Fugen)"/>
    <s v="Bay. Herbstferien"/>
    <s v="J1"/>
    <n v="5"/>
    <s v="Ea"/>
    <n v="1"/>
    <n v="5"/>
    <n v="0"/>
    <s v=""/>
    <n v="0"/>
    <s v=""/>
  </r>
  <r>
    <x v="10"/>
    <s v="Badstraße (Straßenende)"/>
    <s v="Außenverglasung (mit Stock/Rahmen/Falze/Fugen)"/>
    <s v="Bay. Frühjares/ Faschingsferien"/>
    <s v="J1"/>
    <n v="5"/>
    <s v="Ear"/>
    <n v="1"/>
    <n v="5"/>
    <n v="0"/>
    <s v=""/>
    <n v="0"/>
    <s v=""/>
  </r>
  <r>
    <x v="10"/>
    <s v="Badstraße (Straßenende)"/>
    <s v="Außenverglasung (ohne Stock/Rahmen/Falze/Fugen)"/>
    <s v="Bay. Herbstferien"/>
    <s v="J1"/>
    <n v="5"/>
    <s v="Ea"/>
    <n v="1"/>
    <n v="5"/>
    <n v="0"/>
    <s v=""/>
    <n v="0"/>
    <s v=""/>
  </r>
  <r>
    <x v="11"/>
    <s v="Ringstraße 1, Walchensee"/>
    <s v="Außenverglasung (mit Stock/Rahmen/Falze/Fugen)"/>
    <s v="Bay. Frühjares/ Faschingsferien"/>
    <s v="J1"/>
    <n v="31.6"/>
    <s v="Ear"/>
    <n v="1"/>
    <n v="31.6"/>
    <n v="0"/>
    <s v=""/>
    <n v="0"/>
    <s v=""/>
  </r>
  <r>
    <x v="11"/>
    <s v="Ringstraße 1, Walchensee"/>
    <s v="Außenverglasung (ohne Stock/Rahmen/Falze/Fugen)"/>
    <s v="Bay. Herbstferien"/>
    <s v="J1"/>
    <n v="31.6"/>
    <s v="Ea"/>
    <n v="1"/>
    <n v="31.6"/>
    <n v="0"/>
    <s v=""/>
    <n v="0"/>
    <s v=""/>
  </r>
  <r>
    <x v="12"/>
    <s v="Ringstraße 1, Walchensee"/>
    <s v="Außenverglasung (mit Stock/Rahmen/Falze/Fugen)"/>
    <s v="Bay. Frühjares/ Faschingsferien"/>
    <s v="J1"/>
    <n v="43"/>
    <s v="Ear"/>
    <n v="1"/>
    <n v="43"/>
    <n v="0"/>
    <s v=""/>
    <n v="0"/>
    <s v=""/>
  </r>
  <r>
    <x v="12"/>
    <s v="Ringstraße 1, Walchensee"/>
    <s v="Außenverglasung (ohne Stock/Rahmen/Falze/Fugen)"/>
    <s v="Bay. Herbstferien"/>
    <s v="J1"/>
    <n v="43"/>
    <s v="Ea"/>
    <n v="1"/>
    <n v="43"/>
    <n v="0"/>
    <s v=""/>
    <n v="0"/>
    <s v=""/>
  </r>
  <r>
    <x v="12"/>
    <s v="Ringstraße 1, Walchensee"/>
    <s v="Innenverglasung (mit Stock/Rahmen/Falze/Fugen)"/>
    <s v="Bay. Herbstferien"/>
    <s v="J2"/>
    <n v="30"/>
    <s v="Ei"/>
    <n v="2"/>
    <n v="60"/>
    <n v="0"/>
    <s v=""/>
    <n v="0"/>
    <s v=""/>
  </r>
  <r>
    <x v="13"/>
    <s v="Kocheler Straße 16, 82444 Schlehdorf"/>
    <s v="Außenverglasung (mit Stock/Rahmen/Falze/Fugen)"/>
    <s v="Bay. Frühjares/ Faschingsferien"/>
    <s v="J1"/>
    <n v="238.04"/>
    <s v="Ear"/>
    <n v="1"/>
    <n v="238.04"/>
    <n v="0"/>
    <s v=""/>
    <n v="0"/>
    <s v=""/>
  </r>
  <r>
    <x v="13"/>
    <s v="Kocheler Straße 16, 82444 Schlehdorf"/>
    <s v="Außenverglasung (ohne Stock/Rahmen/Falze/Fugen)"/>
    <s v="Bay. Herbstferien"/>
    <s v="J1"/>
    <n v="238.04"/>
    <s v="Ea"/>
    <n v="1"/>
    <n v="238.04"/>
    <n v="0"/>
    <s v=""/>
    <n v="0"/>
    <s v=""/>
  </r>
  <r>
    <x v="14"/>
    <s v="Kocheler Straße 20, 82444 Schlehdorf"/>
    <s v="Außenverglasung (mit Stock/Rahmen/Falze/Fugen)"/>
    <s v="Bay. Frühjares/ Faschingsferien"/>
    <s v="J1"/>
    <n v="66.31"/>
    <s v="Ear"/>
    <n v="1"/>
    <n v="66.31"/>
    <n v="0"/>
    <s v=""/>
    <n v="0"/>
    <s v=""/>
  </r>
  <r>
    <x v="14"/>
    <s v="Kocheler Straße 20, 82444 Schlehdorf"/>
    <s v="Außenverglasung (ohne Stock/Rahmen/Falze/Fugen)"/>
    <s v="Bay. Herbstferien"/>
    <s v="J1"/>
    <n v="66.31"/>
    <s v="Ea"/>
    <n v="1"/>
    <n v="66.31"/>
    <n v="0"/>
    <s v=""/>
    <n v="0"/>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900-000000000000}" name="PivotTable1" cacheId="0" applyNumberFormats="0" applyBorderFormats="0" applyFontFormats="0" applyPatternFormats="0" applyAlignmentFormats="0" applyWidthHeightFormats="1" dataCaption="Werte" grandTotalCaption="Glasreinigung" updatedVersion="8" minRefreshableVersion="3" useAutoFormatting="1" itemPrintTitles="1" createdVersion="6" indent="0" outline="1" outlineData="1" multipleFieldFilters="0" chartFormat="6" rowHeaderCaption="Gebäudeteil">
  <location ref="B21:D37" firstHeaderRow="0" firstDataRow="1" firstDataCol="1"/>
  <pivotFields count="13">
    <pivotField axis="axisRow" showAll="0" defaultSubtotal="0">
      <items count="15">
        <item x="0"/>
        <item x="1"/>
        <item x="2"/>
        <item x="3"/>
        <item x="4"/>
        <item x="5"/>
        <item x="6"/>
        <item x="7"/>
        <item x="8"/>
        <item x="9"/>
        <item x="10"/>
        <item x="11"/>
        <item x="12"/>
        <item x="13"/>
        <item x="14"/>
      </items>
    </pivotField>
    <pivotField showAll="0"/>
    <pivotField showAll="0"/>
    <pivotField showAll="0"/>
    <pivotField showAll="0"/>
    <pivotField numFmtId="4" subtotalTop="0" showAll="0"/>
    <pivotField showAll="0"/>
    <pivotField showAll="0"/>
    <pivotField subtotalTop="0" showAll="0"/>
    <pivotField showAll="0"/>
    <pivotField dataField="1" subtotalTop="0" showAll="0"/>
    <pivotField showAll="0"/>
    <pivotField dataField="1" subtotalTop="0" showAll="0"/>
  </pivotFields>
  <rowFields count="1">
    <field x="0"/>
  </rowFields>
  <rowItems count="16">
    <i>
      <x/>
    </i>
    <i>
      <x v="1"/>
    </i>
    <i>
      <x v="2"/>
    </i>
    <i>
      <x v="3"/>
    </i>
    <i>
      <x v="4"/>
    </i>
    <i>
      <x v="5"/>
    </i>
    <i>
      <x v="6"/>
    </i>
    <i>
      <x v="7"/>
    </i>
    <i>
      <x v="8"/>
    </i>
    <i>
      <x v="9"/>
    </i>
    <i>
      <x v="10"/>
    </i>
    <i>
      <x v="11"/>
    </i>
    <i>
      <x v="12"/>
    </i>
    <i>
      <x v="13"/>
    </i>
    <i>
      <x v="14"/>
    </i>
    <i t="grand">
      <x/>
    </i>
  </rowItems>
  <colFields count="1">
    <field x="-2"/>
  </colFields>
  <colItems count="2">
    <i>
      <x/>
    </i>
    <i i="1">
      <x v="1"/>
    </i>
  </colItems>
  <dataFields count="2">
    <dataField name="Gesamtstunden / Jahr" fld="10" baseField="0" baseItem="0" numFmtId="4"/>
    <dataField name="Gesamtpreis / Jahr" fld="12" baseField="0" baseItem="0" numFmtId="171"/>
  </dataFields>
  <formats count="13">
    <format dxfId="16">
      <pivotArea outline="0" collapsedLevelsAreSubtotals="1" fieldPosition="0"/>
    </format>
    <format dxfId="15">
      <pivotArea type="all" dataOnly="0" outline="0" fieldPosition="0"/>
    </format>
    <format dxfId="14">
      <pivotArea outline="0" collapsedLevelsAreSubtotals="1" fieldPosition="0"/>
    </format>
    <format dxfId="13">
      <pivotArea field="0" type="button" dataOnly="0" labelOnly="1" outline="0" axis="axisRow" fieldPosition="0"/>
    </format>
    <format dxfId="12">
      <pivotArea dataOnly="0" labelOnly="1" grandRow="1" outline="0" fieldPosition="0"/>
    </format>
    <format dxfId="11">
      <pivotArea dataOnly="0" labelOnly="1" outline="0" fieldPosition="0">
        <references count="1">
          <reference field="4294967294" count="2">
            <x v="0"/>
            <x v="1"/>
          </reference>
        </references>
      </pivotArea>
    </format>
    <format dxfId="10">
      <pivotArea outline="0" collapsedLevelsAreSubtotals="1" fieldPosition="0">
        <references count="1">
          <reference field="4294967294" count="1" selected="0">
            <x v="1"/>
          </reference>
        </references>
      </pivotArea>
    </format>
    <format dxfId="9">
      <pivotArea type="all" dataOnly="0" outline="0" fieldPosition="0"/>
    </format>
    <format dxfId="8">
      <pivotArea outline="0" collapsedLevelsAreSubtotals="1" fieldPosition="0"/>
    </format>
    <format dxfId="7">
      <pivotArea field="0" type="button" dataOnly="0" labelOnly="1" outline="0" axis="axisRow" fieldPosition="0"/>
    </format>
    <format dxfId="6">
      <pivotArea dataOnly="0" labelOnly="1" fieldPosition="0">
        <references count="1">
          <reference field="0" count="0"/>
        </references>
      </pivotArea>
    </format>
    <format dxfId="5">
      <pivotArea dataOnly="0" labelOnly="1" grandRow="1" outline="0" fieldPosition="0"/>
    </format>
    <format dxfId="4">
      <pivotArea dataOnly="0" labelOnly="1" outline="0" fieldPosition="0">
        <references count="1">
          <reference field="4294967294" count="2">
            <x v="0"/>
            <x v="1"/>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Medium9 N&amp;N"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BasisLos1" displayName="tbl_BasisLos1" ref="A6:H10" totalsRowShown="0" headerRowDxfId="57" dataDxfId="55" headerRowBorderDxfId="56">
  <autoFilter ref="A6:H10" xr:uid="{00000000-0009-0000-0100-000001000000}"/>
  <tableColumns count="8">
    <tableColumn id="2" xr3:uid="{00000000-0010-0000-0000-000002000000}" name="Index" dataDxfId="54">
      <calculatedColumnFormula>tbl_BasisLos1[[#This Row],[Glasarten]]&amp;tbl_BasisLos1[[#This Row],[Reinigungstage Jahr]]</calculatedColumnFormula>
    </tableColumn>
    <tableColumn id="6" xr3:uid="{00000000-0010-0000-0000-000006000000}" name="Glasarten" dataDxfId="53"/>
    <tableColumn id="3" xr3:uid="{00000000-0010-0000-0000-000003000000}" name="Reinigungstage Jahr" dataDxfId="52"/>
    <tableColumn id="7" xr3:uid="{00000000-0010-0000-0000-000007000000}" name="Erklärung Glasarten" dataDxfId="51"/>
    <tableColumn id="1" xr3:uid="{00000000-0010-0000-0000-000001000000}" name="Turnus" dataDxfId="50"/>
    <tableColumn id="5" xr3:uid="{00000000-0010-0000-0000-000005000000}" name="Beschreibung Turnus" dataDxfId="49"/>
    <tableColumn id="8" xr3:uid="{00000000-0010-0000-0000-000008000000}" name="qm-Leistung pro Stunde" dataDxfId="48"/>
    <tableColumn id="9" xr3:uid="{00000000-0010-0000-0000-000009000000}" name="SVS" dataDxfId="47">
      <calculatedColumnFormula>'SVS Glas Los 4'!$D$60</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AufmassLos1" displayName="tbl_AufmassLos1" ref="A8:M45" totalsRowCount="1" headerRowDxfId="46" dataDxfId="45" totalsRowDxfId="43" tableBorderDxfId="44">
  <autoFilter ref="A8:M44" xr:uid="{00000000-0009-0000-0100-000002000000}"/>
  <tableColumns count="13">
    <tableColumn id="1" xr3:uid="{00000000-0010-0000-0100-000001000000}" name="Gebäude" totalsRowLabel="Gesamtjahressumme (Kalkulation und Obergrenze zur Abrechnung gem. § 14 des Vertrages)" dataDxfId="42" totalsRowDxfId="41"/>
    <tableColumn id="2" xr3:uid="{00000000-0010-0000-0100-000002000000}" name="Anschrift" dataDxfId="40" totalsRowDxfId="39"/>
    <tableColumn id="4" xr3:uid="{00000000-0010-0000-0100-000004000000}" name="Bezeichnung/Fensternummer" dataDxfId="38" totalsRowDxfId="37"/>
    <tableColumn id="16" xr3:uid="{00000000-0010-0000-0100-000010000000}" name="Zeitpunkt der Reinigung" dataDxfId="36" totalsRowDxfId="35"/>
    <tableColumn id="5" xr3:uid="{00000000-0010-0000-0100-000005000000}" name="Turnus" dataDxfId="34" totalsRowDxfId="33"/>
    <tableColumn id="6" xr3:uid="{00000000-0010-0000-0100-000006000000}" name="Fläche_qm" dataDxfId="32" totalsRowDxfId="31" dataCellStyle="Komma 3"/>
    <tableColumn id="9" xr3:uid="{00000000-0010-0000-0100-000009000000}" name="Glasarten" dataDxfId="30" totalsRowDxfId="29"/>
    <tableColumn id="8" xr3:uid="{00000000-0010-0000-0100-000008000000}" name="Reinigungs-tageJahr" dataDxfId="28" totalsRowDxfId="27"/>
    <tableColumn id="10" xr3:uid="{00000000-0010-0000-0100-00000A000000}" name="Fläche_qm_Jahr" dataDxfId="26" totalsRowDxfId="25">
      <calculatedColumnFormula>IFERROR(tbl_AufmassLos1[[#This Row],[Fläche_qm]]*tbl_AufmassLos1[[#This Row],[Reinigungs-tageJahr]],"")</calculatedColumnFormula>
    </tableColumn>
    <tableColumn id="11" xr3:uid="{00000000-0010-0000-0100-00000B000000}" name="qm Leistung pro Stunde" dataDxfId="24" totalsRowDxfId="23">
      <calculatedColumnFormula>IFERROR(VLOOKUP(tbl_AufmassLos1[[#This Row],[Glasarten]]&amp;tbl_AufmassLos1[[#This Row],[Reinigungs-tageJahr]],tbl_BasisLos1[],7,FALSE),"")</calculatedColumnFormula>
    </tableColumn>
    <tableColumn id="12" xr3:uid="{00000000-0010-0000-0100-00000C000000}" name="StundenJahr" dataDxfId="22" totalsRowDxfId="21">
      <calculatedColumnFormula>IFERROR(tbl_AufmassLos1[[#This Row],[Fläche_qm_Jahr]]/tbl_AufmassLos1[[#This Row],[qm Leistung pro Stunde]],"")</calculatedColumnFormula>
    </tableColumn>
    <tableColumn id="13" xr3:uid="{00000000-0010-0000-0100-00000D000000}" name="SVS" dataDxfId="20" totalsRowDxfId="19">
      <calculatedColumnFormula>IFERROR(VLOOKUP(tbl_AufmassLos1[[#This Row],[Glasarten]]&amp;tbl_AufmassLos1[[#This Row],[Reinigungs-tageJahr]],tbl_BasisLos1[],8,FALSE),"")</calculatedColumnFormula>
    </tableColumn>
    <tableColumn id="14" xr3:uid="{00000000-0010-0000-0100-00000E000000}" name="PreisJahr" totalsRowFunction="sum" dataDxfId="18" totalsRowDxfId="17">
      <calculatedColumnFormula>IFERROR(tbl_AufmassLos1[[#This Row],[StundenJahr]]*tbl_AufmassLos1[[#This Row],[SVS]],"")</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Segment">
  <a:themeElements>
    <a:clrScheme name="Blau">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Segment">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egment">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76BB2"/>
  </sheetPr>
  <dimension ref="A1:I34"/>
  <sheetViews>
    <sheetView showGridLines="0" tabSelected="1" view="pageBreakPreview" zoomScale="90" zoomScaleNormal="90" zoomScaleSheetLayoutView="90" workbookViewId="0">
      <selection activeCell="B4" sqref="B4:C4"/>
    </sheetView>
  </sheetViews>
  <sheetFormatPr baseColWidth="10" defaultColWidth="11.44140625" defaultRowHeight="13.8" x14ac:dyDescent="0.3"/>
  <cols>
    <col min="1" max="1" width="14.21875" style="67" customWidth="1"/>
    <col min="2" max="2" width="23.44140625" style="67" customWidth="1"/>
    <col min="3" max="3" width="45.44140625" style="67" customWidth="1"/>
    <col min="4" max="4" width="16.77734375" style="67" customWidth="1"/>
    <col min="5" max="5" width="23" style="67" customWidth="1"/>
    <col min="6" max="16384" width="11.44140625" style="67"/>
  </cols>
  <sheetData>
    <row r="1" spans="1:9" s="4" customFormat="1" ht="28.5" customHeight="1" x14ac:dyDescent="0.25">
      <c r="A1" s="19" t="s">
        <v>116</v>
      </c>
      <c r="B1" s="20"/>
      <c r="C1" s="20"/>
      <c r="D1" s="21"/>
      <c r="E1" s="22"/>
    </row>
    <row r="2" spans="1:9" s="4" customFormat="1" ht="14.25" customHeight="1" x14ac:dyDescent="0.25">
      <c r="A2" s="23" t="s">
        <v>109</v>
      </c>
      <c r="B2" s="49"/>
      <c r="C2" s="49"/>
      <c r="D2" s="49"/>
      <c r="E2" s="63"/>
    </row>
    <row r="3" spans="1:9" s="7" customFormat="1" ht="26.4" x14ac:dyDescent="0.3">
      <c r="A3" s="164" t="s">
        <v>60</v>
      </c>
      <c r="B3" s="304" t="s">
        <v>180</v>
      </c>
      <c r="C3" s="305"/>
      <c r="D3" s="178" t="s">
        <v>141</v>
      </c>
      <c r="E3" s="417" t="s">
        <v>259</v>
      </c>
    </row>
    <row r="4" spans="1:9" s="7" customFormat="1" ht="15.6" x14ac:dyDescent="0.3">
      <c r="A4" s="164" t="s">
        <v>142</v>
      </c>
      <c r="B4" s="418"/>
      <c r="C4" s="419"/>
      <c r="D4" s="182"/>
      <c r="E4" s="183"/>
    </row>
    <row r="5" spans="1:9" s="7" customFormat="1" ht="15.6" x14ac:dyDescent="0.3">
      <c r="A5" s="6"/>
      <c r="B5" s="1"/>
      <c r="C5" s="1"/>
      <c r="D5" s="180"/>
      <c r="E5" s="181"/>
    </row>
    <row r="6" spans="1:9" x14ac:dyDescent="0.3">
      <c r="A6" s="306" t="s">
        <v>150</v>
      </c>
      <c r="B6" s="307"/>
      <c r="C6" s="307"/>
      <c r="D6" s="307"/>
      <c r="E6" s="308"/>
    </row>
    <row r="7" spans="1:9" x14ac:dyDescent="0.3">
      <c r="A7" s="165"/>
      <c r="B7" s="166"/>
      <c r="C7" s="166"/>
      <c r="D7" s="166"/>
      <c r="E7" s="167"/>
    </row>
    <row r="8" spans="1:9" x14ac:dyDescent="0.3">
      <c r="A8" s="237"/>
      <c r="B8" s="238" t="s">
        <v>151</v>
      </c>
      <c r="C8" s="311" t="s">
        <v>160</v>
      </c>
      <c r="D8" s="311"/>
      <c r="E8" s="312"/>
    </row>
    <row r="9" spans="1:9" x14ac:dyDescent="0.3">
      <c r="A9" s="239"/>
      <c r="B9" s="238" t="s">
        <v>152</v>
      </c>
      <c r="C9" s="311" t="s">
        <v>161</v>
      </c>
      <c r="D9" s="311"/>
      <c r="E9" s="312"/>
    </row>
    <row r="10" spans="1:9" x14ac:dyDescent="0.3">
      <c r="A10" s="240"/>
      <c r="B10" s="241"/>
      <c r="C10" s="240"/>
      <c r="D10" s="240"/>
      <c r="E10" s="242"/>
    </row>
    <row r="11" spans="1:9" x14ac:dyDescent="0.3">
      <c r="A11" s="64"/>
      <c r="B11" s="65"/>
      <c r="C11" s="66"/>
      <c r="D11" s="66"/>
      <c r="E11" s="243"/>
    </row>
    <row r="12" spans="1:9" s="69" customFormat="1" ht="24" customHeight="1" x14ac:dyDescent="0.3">
      <c r="A12" s="237"/>
      <c r="B12" s="238" t="s">
        <v>153</v>
      </c>
      <c r="C12" s="298" t="s">
        <v>162</v>
      </c>
      <c r="D12" s="298"/>
      <c r="E12" s="299"/>
    </row>
    <row r="13" spans="1:9" s="69" customFormat="1" ht="15" customHeight="1" x14ac:dyDescent="0.3">
      <c r="A13" s="240"/>
      <c r="B13" s="241"/>
      <c r="C13" s="240"/>
      <c r="D13" s="240"/>
      <c r="E13" s="242"/>
    </row>
    <row r="14" spans="1:9" s="69" customFormat="1" ht="15" customHeight="1" x14ac:dyDescent="0.25">
      <c r="A14" s="64"/>
      <c r="B14" s="65"/>
      <c r="C14" s="66"/>
      <c r="D14" s="66"/>
      <c r="E14" s="243"/>
      <c r="I14" s="2"/>
    </row>
    <row r="15" spans="1:9" s="69" customFormat="1" ht="15" customHeight="1" x14ac:dyDescent="0.3">
      <c r="A15" s="237"/>
      <c r="B15" s="238" t="s">
        <v>154</v>
      </c>
      <c r="C15" s="311" t="s">
        <v>163</v>
      </c>
      <c r="D15" s="311"/>
      <c r="E15" s="312"/>
    </row>
    <row r="16" spans="1:9" s="69" customFormat="1" ht="15" customHeight="1" x14ac:dyDescent="0.3">
      <c r="A16" s="240"/>
      <c r="B16" s="241"/>
      <c r="C16" s="240"/>
      <c r="D16" s="240"/>
      <c r="E16" s="242"/>
    </row>
    <row r="17" spans="1:9" s="69" customFormat="1" ht="15" customHeight="1" x14ac:dyDescent="0.3">
      <c r="A17" s="64"/>
      <c r="B17" s="65"/>
      <c r="C17" s="66"/>
      <c r="D17" s="66"/>
      <c r="E17" s="243"/>
    </row>
    <row r="18" spans="1:9" s="69" customFormat="1" ht="15" customHeight="1" x14ac:dyDescent="0.3">
      <c r="A18" s="64"/>
      <c r="B18" s="65" t="s">
        <v>155</v>
      </c>
      <c r="C18" s="309" t="s">
        <v>164</v>
      </c>
      <c r="D18" s="309"/>
      <c r="E18" s="310"/>
    </row>
    <row r="19" spans="1:9" s="69" customFormat="1" ht="15" customHeight="1" x14ac:dyDescent="0.3">
      <c r="A19" s="244"/>
      <c r="B19" s="245"/>
      <c r="C19" s="244"/>
      <c r="D19" s="244"/>
      <c r="E19" s="246"/>
    </row>
    <row r="20" spans="1:9" s="69" customFormat="1" ht="15" customHeight="1" x14ac:dyDescent="0.3">
      <c r="A20" s="64"/>
      <c r="B20" s="65"/>
      <c r="C20" s="66"/>
      <c r="D20" s="66"/>
      <c r="E20" s="243"/>
    </row>
    <row r="21" spans="1:9" s="69" customFormat="1" ht="15" customHeight="1" x14ac:dyDescent="0.3">
      <c r="A21" s="64"/>
      <c r="B21" s="65" t="s">
        <v>244</v>
      </c>
      <c r="C21" s="309" t="s">
        <v>165</v>
      </c>
      <c r="D21" s="309"/>
      <c r="E21" s="310"/>
    </row>
    <row r="22" spans="1:9" s="69" customFormat="1" ht="15" customHeight="1" x14ac:dyDescent="0.3">
      <c r="A22" s="247"/>
      <c r="B22" s="248"/>
      <c r="C22" s="249"/>
      <c r="D22" s="249"/>
      <c r="E22" s="250"/>
    </row>
    <row r="23" spans="1:9" s="69" customFormat="1" ht="15" customHeight="1" x14ac:dyDescent="0.3">
      <c r="A23" s="251"/>
      <c r="B23" s="252"/>
      <c r="C23" s="253"/>
      <c r="D23" s="253"/>
      <c r="E23" s="254"/>
    </row>
    <row r="24" spans="1:9" s="69" customFormat="1" ht="15" customHeight="1" x14ac:dyDescent="0.3">
      <c r="A24" s="64"/>
      <c r="B24" s="65" t="s">
        <v>156</v>
      </c>
      <c r="C24" s="309" t="s">
        <v>166</v>
      </c>
      <c r="D24" s="309"/>
      <c r="E24" s="310"/>
    </row>
    <row r="25" spans="1:9" s="69" customFormat="1" ht="15" customHeight="1" x14ac:dyDescent="0.3">
      <c r="A25" s="70"/>
      <c r="B25" s="65" t="s">
        <v>157</v>
      </c>
      <c r="C25" s="309" t="s">
        <v>167</v>
      </c>
      <c r="D25" s="309"/>
      <c r="E25" s="310"/>
    </row>
    <row r="26" spans="1:9" s="69" customFormat="1" ht="15" customHeight="1" x14ac:dyDescent="0.3">
      <c r="A26" s="70"/>
      <c r="B26" s="65" t="s">
        <v>158</v>
      </c>
      <c r="C26" s="309" t="s">
        <v>168</v>
      </c>
      <c r="D26" s="309"/>
      <c r="E26" s="310"/>
    </row>
    <row r="27" spans="1:9" s="69" customFormat="1" ht="15" customHeight="1" x14ac:dyDescent="0.3">
      <c r="A27" s="255"/>
      <c r="B27" s="248"/>
      <c r="C27" s="249"/>
      <c r="D27" s="249"/>
      <c r="E27" s="250"/>
    </row>
    <row r="28" spans="1:9" s="69" customFormat="1" ht="15" customHeight="1" x14ac:dyDescent="0.3">
      <c r="A28" s="64"/>
      <c r="B28" s="65"/>
      <c r="C28" s="66"/>
      <c r="D28" s="66"/>
      <c r="E28" s="243"/>
    </row>
    <row r="29" spans="1:9" x14ac:dyDescent="0.3">
      <c r="A29" s="64"/>
      <c r="B29" s="65" t="s">
        <v>159</v>
      </c>
      <c r="C29" s="309" t="s">
        <v>169</v>
      </c>
      <c r="D29" s="309"/>
      <c r="E29" s="310"/>
    </row>
    <row r="30" spans="1:9" x14ac:dyDescent="0.3">
      <c r="A30" s="256"/>
      <c r="B30" s="257"/>
      <c r="C30" s="256"/>
      <c r="D30" s="256"/>
      <c r="E30" s="258"/>
    </row>
    <row r="31" spans="1:9" x14ac:dyDescent="0.3">
      <c r="A31" s="259"/>
      <c r="B31" s="260"/>
      <c r="C31" s="259"/>
      <c r="D31" s="259"/>
      <c r="E31" s="261"/>
      <c r="I31" s="66"/>
    </row>
    <row r="32" spans="1:9" ht="33" customHeight="1" x14ac:dyDescent="0.3">
      <c r="A32" s="303" t="s">
        <v>110</v>
      </c>
      <c r="B32" s="303"/>
      <c r="C32" s="303"/>
      <c r="D32" s="303"/>
      <c r="E32" s="303"/>
    </row>
    <row r="33" spans="1:7" x14ac:dyDescent="0.3">
      <c r="A33" s="66"/>
      <c r="B33" s="65"/>
      <c r="C33" s="66"/>
      <c r="D33" s="66"/>
      <c r="E33" s="69"/>
      <c r="G33" s="66"/>
    </row>
    <row r="34" spans="1:7" ht="55.5" customHeight="1" x14ac:dyDescent="0.3">
      <c r="A34" s="300" t="s">
        <v>260</v>
      </c>
      <c r="B34" s="301"/>
      <c r="C34" s="301"/>
      <c r="D34" s="301"/>
      <c r="E34" s="302"/>
    </row>
  </sheetData>
  <sheetProtection algorithmName="SHA-512" hashValue="gV/qAFReti8xKhmebP7vxNSIQzp1iCe2y2iSIKNkeq2s13Idu9wvLGQd4s2fy9lOkt1nFsHoiFiDUAnVjDbdTw==" saltValue="UpJXjUi1lu/6HdkCFE4JLA==" spinCount="100000" sheet="1"/>
  <protectedRanges>
    <protectedRange sqref="B4:C4" name="Bereich1"/>
  </protectedRanges>
  <mergeCells count="15">
    <mergeCell ref="C12:E12"/>
    <mergeCell ref="A34:E34"/>
    <mergeCell ref="A32:E32"/>
    <mergeCell ref="B3:C3"/>
    <mergeCell ref="A6:E6"/>
    <mergeCell ref="C29:E29"/>
    <mergeCell ref="C26:E26"/>
    <mergeCell ref="C25:E25"/>
    <mergeCell ref="C24:E24"/>
    <mergeCell ref="C21:E21"/>
    <mergeCell ref="C18:E18"/>
    <mergeCell ref="C15:E15"/>
    <mergeCell ref="C9:E9"/>
    <mergeCell ref="C8:E8"/>
    <mergeCell ref="B4:C4"/>
  </mergeCells>
  <phoneticPr fontId="0" type="noConversion"/>
  <printOptions horizontalCentered="1"/>
  <pageMargins left="0.59055118110236227" right="0.19685039370078741" top="0.59055118110236227" bottom="0.39370078740157483" header="0" footer="0.19685039370078741"/>
  <pageSetup paperSize="9" scale="75" firstPageNumber="0" orientation="portrait" r:id="rId1"/>
  <headerFooter alignWithMargins="0">
    <oddFooter>&amp;R&amp;"Arial,Standard"&amp;9Seite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M45"/>
  <sheetViews>
    <sheetView showGridLines="0" view="pageBreakPreview" zoomScaleNormal="100" zoomScaleSheetLayoutView="100" workbookViewId="0">
      <selection activeCell="G25" sqref="G25"/>
    </sheetView>
  </sheetViews>
  <sheetFormatPr baseColWidth="10" defaultColWidth="24.44140625" defaultRowHeight="13.2" x14ac:dyDescent="0.25"/>
  <cols>
    <col min="1" max="1" width="31.5546875" style="4" customWidth="1"/>
    <col min="2" max="2" width="38.21875" style="5" bestFit="1" customWidth="1"/>
    <col min="3" max="3" width="43.44140625" style="5" bestFit="1" customWidth="1"/>
    <col min="4" max="4" width="26.44140625" style="5" bestFit="1" customWidth="1"/>
    <col min="5" max="5" width="8.33203125" style="232" customWidth="1"/>
    <col min="6" max="6" width="13" style="45" customWidth="1"/>
    <col min="7" max="7" width="10.21875" style="26" customWidth="1"/>
    <col min="8" max="8" width="14.44140625" style="127" customWidth="1"/>
    <col min="9" max="9" width="18.44140625" style="4" bestFit="1" customWidth="1"/>
    <col min="10" max="10" width="12.44140625" style="4" bestFit="1" customWidth="1"/>
    <col min="11" max="11" width="15.44140625" style="38" bestFit="1" customWidth="1"/>
    <col min="12" max="12" width="14.44140625" style="4" bestFit="1" customWidth="1"/>
    <col min="13" max="13" width="15.44140625" style="43" customWidth="1"/>
    <col min="14" max="16384" width="24.44140625" style="4"/>
  </cols>
  <sheetData>
    <row r="1" spans="1:13" ht="28.5" customHeight="1" x14ac:dyDescent="0.25">
      <c r="A1" s="13" t="str">
        <f>'Inhaltsverz. u allg Hin.Los4   '!A1</f>
        <v>Vergabe Glasreinigung</v>
      </c>
      <c r="B1" s="14"/>
      <c r="C1" s="14"/>
      <c r="D1" s="14"/>
      <c r="E1" s="16"/>
      <c r="F1" s="44"/>
      <c r="G1" s="25"/>
      <c r="H1" s="15"/>
      <c r="I1" s="17"/>
      <c r="J1" s="17"/>
      <c r="K1" s="34"/>
      <c r="L1" s="17"/>
      <c r="M1" s="39"/>
    </row>
    <row r="2" spans="1:13" x14ac:dyDescent="0.25">
      <c r="A2" s="143" t="str">
        <f>'Inhaltsverz. u allg Hin.Los4   '!A2</f>
        <v>Anhang Teil C (EXCEL-Teil)</v>
      </c>
      <c r="B2" s="44"/>
      <c r="C2" s="44"/>
      <c r="D2" s="44"/>
      <c r="E2" s="15"/>
      <c r="F2" s="44"/>
      <c r="G2" s="44"/>
      <c r="H2" s="44"/>
      <c r="I2" s="44"/>
      <c r="J2" s="44"/>
      <c r="K2" s="44"/>
      <c r="L2" s="44"/>
      <c r="M2" s="44"/>
    </row>
    <row r="3" spans="1:13" s="7" customFormat="1" ht="26.4" x14ac:dyDescent="0.3">
      <c r="A3" s="168" t="s">
        <v>60</v>
      </c>
      <c r="B3" s="326" t="str">
        <f>'Inhaltsverz. u allg Hin.Los4   '!B3</f>
        <v>Verwaltungsgemeinschaft Kochel am See</v>
      </c>
      <c r="C3" s="326"/>
      <c r="D3" s="326"/>
      <c r="E3" s="326"/>
      <c r="F3" s="326"/>
      <c r="G3" s="326"/>
      <c r="H3" s="326"/>
      <c r="I3" s="179" t="str">
        <f>'Inhaltsverz. u allg Hin.Los4   '!D3</f>
        <v>Vergabenummer/   Aktenzeichen:</v>
      </c>
      <c r="J3" s="326" t="str">
        <f>'Inhaltsverz. u allg Hin.Los4   '!E3</f>
        <v>EU-3-2-cst-26-131</v>
      </c>
      <c r="K3" s="326"/>
      <c r="L3" s="170"/>
      <c r="M3" s="171"/>
    </row>
    <row r="4" spans="1:13" ht="17.25" customHeight="1" x14ac:dyDescent="0.25">
      <c r="A4" s="307" t="s">
        <v>178</v>
      </c>
      <c r="B4" s="307"/>
      <c r="C4" s="307"/>
      <c r="D4" s="307"/>
      <c r="E4" s="307"/>
      <c r="F4" s="307"/>
      <c r="G4" s="307"/>
      <c r="H4" s="307"/>
      <c r="I4" s="307"/>
      <c r="J4" s="307"/>
      <c r="K4" s="307"/>
      <c r="L4" s="307"/>
      <c r="M4" s="307"/>
    </row>
    <row r="5" spans="1:13" s="3" customFormat="1" ht="13.5" customHeight="1" x14ac:dyDescent="0.25">
      <c r="A5" s="129"/>
      <c r="B5" s="6"/>
      <c r="C5" s="2"/>
      <c r="D5" s="2"/>
      <c r="E5" s="106"/>
      <c r="F5" s="46"/>
      <c r="G5" s="27"/>
      <c r="H5" s="106"/>
      <c r="K5" s="35"/>
      <c r="M5" s="40"/>
    </row>
    <row r="6" spans="1:13" s="3" customFormat="1" ht="18.75" customHeight="1" x14ac:dyDescent="0.25">
      <c r="A6" s="130" t="s">
        <v>62</v>
      </c>
      <c r="B6" s="18"/>
      <c r="C6" s="18"/>
      <c r="D6" s="18"/>
      <c r="E6" s="230"/>
      <c r="F6" s="234"/>
      <c r="G6" s="28"/>
      <c r="H6" s="28"/>
      <c r="I6" s="12" t="s">
        <v>61</v>
      </c>
      <c r="J6" s="11"/>
      <c r="K6" s="36"/>
      <c r="L6" s="10"/>
      <c r="M6" s="41"/>
    </row>
    <row r="7" spans="1:13" s="3" customFormat="1" ht="4.5" customHeight="1" x14ac:dyDescent="0.25">
      <c r="A7" s="131"/>
      <c r="B7" s="1"/>
      <c r="C7" s="2"/>
      <c r="D7" s="2"/>
      <c r="E7" s="106"/>
      <c r="F7" s="46"/>
      <c r="G7" s="27"/>
      <c r="H7" s="106"/>
      <c r="K7" s="35"/>
      <c r="M7" s="40"/>
    </row>
    <row r="8" spans="1:13" ht="26.4" x14ac:dyDescent="0.25">
      <c r="A8" s="132" t="s">
        <v>52</v>
      </c>
      <c r="B8" s="9" t="s">
        <v>88</v>
      </c>
      <c r="C8" s="8" t="s">
        <v>213</v>
      </c>
      <c r="D8" s="8" t="s">
        <v>214</v>
      </c>
      <c r="E8" s="231" t="s">
        <v>43</v>
      </c>
      <c r="F8" s="47" t="s">
        <v>58</v>
      </c>
      <c r="G8" s="29" t="s">
        <v>138</v>
      </c>
      <c r="H8" s="29" t="s">
        <v>112</v>
      </c>
      <c r="I8" s="33" t="s">
        <v>59</v>
      </c>
      <c r="J8" s="32" t="s">
        <v>77</v>
      </c>
      <c r="K8" s="37" t="s">
        <v>114</v>
      </c>
      <c r="L8" s="31" t="s">
        <v>92</v>
      </c>
      <c r="M8" s="42" t="s">
        <v>57</v>
      </c>
    </row>
    <row r="9" spans="1:13" x14ac:dyDescent="0.25">
      <c r="A9" s="227" t="s">
        <v>215</v>
      </c>
      <c r="B9" s="227" t="s">
        <v>216</v>
      </c>
      <c r="C9" s="227" t="s">
        <v>217</v>
      </c>
      <c r="D9" s="228" t="s">
        <v>238</v>
      </c>
      <c r="E9" s="161" t="s">
        <v>240</v>
      </c>
      <c r="F9" s="233">
        <v>25.56</v>
      </c>
      <c r="G9" s="236" t="s">
        <v>241</v>
      </c>
      <c r="H9" s="229">
        <v>1</v>
      </c>
      <c r="I9" s="146">
        <f>IFERROR(tbl_AufmassLos1[[#This Row],[Fläche_qm]]*tbl_AufmassLos1[[#This Row],[Reinigungs-tageJahr]],"")</f>
        <v>25.56</v>
      </c>
      <c r="J9" s="140">
        <f>IFERROR(VLOOKUP(tbl_AufmassLos1[[#This Row],[Glasarten]]&amp;tbl_AufmassLos1[[#This Row],[Reinigungs-tageJahr]],tbl_BasisLos1[],7,FALSE),"")</f>
        <v>0</v>
      </c>
      <c r="K9" s="146" t="str">
        <f>IFERROR(tbl_AufmassLos1[[#This Row],[Fläche_qm_Jahr]]/tbl_AufmassLos1[[#This Row],[qm Leistung pro Stunde]],"")</f>
        <v/>
      </c>
      <c r="L9" s="147">
        <f>IFERROR(VLOOKUP(tbl_AufmassLos1[[#This Row],[Glasarten]]&amp;tbl_AufmassLos1[[#This Row],[Reinigungs-tageJahr]],tbl_BasisLos1[],8,FALSE),"")</f>
        <v>0</v>
      </c>
      <c r="M9" s="148" t="str">
        <f>IFERROR(tbl_AufmassLos1[[#This Row],[StundenJahr]]*tbl_AufmassLos1[[#This Row],[SVS]],"")</f>
        <v/>
      </c>
    </row>
    <row r="10" spans="1:13" x14ac:dyDescent="0.25">
      <c r="A10" s="227" t="s">
        <v>215</v>
      </c>
      <c r="B10" s="227" t="s">
        <v>216</v>
      </c>
      <c r="C10" s="227" t="s">
        <v>218</v>
      </c>
      <c r="D10" s="228" t="s">
        <v>239</v>
      </c>
      <c r="E10" s="161" t="s">
        <v>240</v>
      </c>
      <c r="F10" s="233">
        <v>25.56</v>
      </c>
      <c r="G10" s="236" t="s">
        <v>242</v>
      </c>
      <c r="H10" s="229">
        <v>1</v>
      </c>
      <c r="I10" s="146">
        <f>IFERROR(tbl_AufmassLos1[[#This Row],[Fläche_qm]]*tbl_AufmassLos1[[#This Row],[Reinigungs-tageJahr]],"")</f>
        <v>25.56</v>
      </c>
      <c r="J10" s="140">
        <f>IFERROR(VLOOKUP(tbl_AufmassLos1[[#This Row],[Glasarten]]&amp;tbl_AufmassLos1[[#This Row],[Reinigungs-tageJahr]],tbl_BasisLos1[],7,FALSE),"")</f>
        <v>0</v>
      </c>
      <c r="K10" s="146" t="str">
        <f>IFERROR(tbl_AufmassLos1[[#This Row],[Fläche_qm_Jahr]]/tbl_AufmassLos1[[#This Row],[qm Leistung pro Stunde]],"")</f>
        <v/>
      </c>
      <c r="L10" s="147">
        <f>IFERROR(VLOOKUP(tbl_AufmassLos1[[#This Row],[Glasarten]]&amp;tbl_AufmassLos1[[#This Row],[Reinigungs-tageJahr]],tbl_BasisLos1[],8,FALSE),"")</f>
        <v>0</v>
      </c>
      <c r="M10" s="148" t="str">
        <f>IFERROR(tbl_AufmassLos1[[#This Row],[StundenJahr]]*tbl_AufmassLos1[[#This Row],[SVS]],"")</f>
        <v/>
      </c>
    </row>
    <row r="11" spans="1:13" x14ac:dyDescent="0.25">
      <c r="A11" s="227" t="s">
        <v>219</v>
      </c>
      <c r="B11" s="227" t="s">
        <v>220</v>
      </c>
      <c r="C11" s="227" t="s">
        <v>217</v>
      </c>
      <c r="D11" s="228" t="s">
        <v>238</v>
      </c>
      <c r="E11" s="161" t="s">
        <v>240</v>
      </c>
      <c r="F11" s="233">
        <v>16.05</v>
      </c>
      <c r="G11" s="236" t="s">
        <v>241</v>
      </c>
      <c r="H11" s="229">
        <v>1</v>
      </c>
      <c r="I11" s="146">
        <f>IFERROR(tbl_AufmassLos1[[#This Row],[Fläche_qm]]*tbl_AufmassLos1[[#This Row],[Reinigungs-tageJahr]],"")</f>
        <v>16.05</v>
      </c>
      <c r="J11" s="140">
        <f>IFERROR(VLOOKUP(tbl_AufmassLos1[[#This Row],[Glasarten]]&amp;tbl_AufmassLos1[[#This Row],[Reinigungs-tageJahr]],tbl_BasisLos1[],7,FALSE),"")</f>
        <v>0</v>
      </c>
      <c r="K11" s="146" t="str">
        <f>IFERROR(tbl_AufmassLos1[[#This Row],[Fläche_qm_Jahr]]/tbl_AufmassLos1[[#This Row],[qm Leistung pro Stunde]],"")</f>
        <v/>
      </c>
      <c r="L11" s="147">
        <f>IFERROR(VLOOKUP(tbl_AufmassLos1[[#This Row],[Glasarten]]&amp;tbl_AufmassLos1[[#This Row],[Reinigungs-tageJahr]],tbl_BasisLos1[],8,FALSE),"")</f>
        <v>0</v>
      </c>
      <c r="M11" s="148" t="str">
        <f>IFERROR(tbl_AufmassLos1[[#This Row],[StundenJahr]]*tbl_AufmassLos1[[#This Row],[SVS]],"")</f>
        <v/>
      </c>
    </row>
    <row r="12" spans="1:13" x14ac:dyDescent="0.25">
      <c r="A12" s="227" t="s">
        <v>219</v>
      </c>
      <c r="B12" s="227" t="s">
        <v>220</v>
      </c>
      <c r="C12" s="227" t="s">
        <v>218</v>
      </c>
      <c r="D12" s="228" t="s">
        <v>239</v>
      </c>
      <c r="E12" s="161" t="s">
        <v>240</v>
      </c>
      <c r="F12" s="233">
        <v>16.05</v>
      </c>
      <c r="G12" s="236" t="s">
        <v>242</v>
      </c>
      <c r="H12" s="229">
        <v>1</v>
      </c>
      <c r="I12" s="146">
        <f>IFERROR(tbl_AufmassLos1[[#This Row],[Fläche_qm]]*tbl_AufmassLos1[[#This Row],[Reinigungs-tageJahr]],"")</f>
        <v>16.05</v>
      </c>
      <c r="J12" s="140">
        <f>IFERROR(VLOOKUP(tbl_AufmassLos1[[#This Row],[Glasarten]]&amp;tbl_AufmassLos1[[#This Row],[Reinigungs-tageJahr]],tbl_BasisLos1[],7,FALSE),"")</f>
        <v>0</v>
      </c>
      <c r="K12" s="146" t="str">
        <f>IFERROR(tbl_AufmassLos1[[#This Row],[Fläche_qm_Jahr]]/tbl_AufmassLos1[[#This Row],[qm Leistung pro Stunde]],"")</f>
        <v/>
      </c>
      <c r="L12" s="147">
        <f>IFERROR(VLOOKUP(tbl_AufmassLos1[[#This Row],[Glasarten]]&amp;tbl_AufmassLos1[[#This Row],[Reinigungs-tageJahr]],tbl_BasisLos1[],8,FALSE),"")</f>
        <v>0</v>
      </c>
      <c r="M12" s="148" t="str">
        <f>IFERROR(tbl_AufmassLos1[[#This Row],[StundenJahr]]*tbl_AufmassLos1[[#This Row],[SVS]],"")</f>
        <v/>
      </c>
    </row>
    <row r="13" spans="1:13" x14ac:dyDescent="0.25">
      <c r="A13" s="227" t="s">
        <v>221</v>
      </c>
      <c r="B13" s="227" t="s">
        <v>222</v>
      </c>
      <c r="C13" s="227" t="s">
        <v>217</v>
      </c>
      <c r="D13" s="228" t="s">
        <v>238</v>
      </c>
      <c r="E13" s="161" t="s">
        <v>240</v>
      </c>
      <c r="F13" s="233">
        <v>65.45</v>
      </c>
      <c r="G13" s="236" t="s">
        <v>241</v>
      </c>
      <c r="H13" s="229">
        <v>1</v>
      </c>
      <c r="I13" s="146">
        <f>IFERROR(tbl_AufmassLos1[[#This Row],[Fläche_qm]]*tbl_AufmassLos1[[#This Row],[Reinigungs-tageJahr]],"")</f>
        <v>65.45</v>
      </c>
      <c r="J13" s="140">
        <f>IFERROR(VLOOKUP(tbl_AufmassLos1[[#This Row],[Glasarten]]&amp;tbl_AufmassLos1[[#This Row],[Reinigungs-tageJahr]],tbl_BasisLos1[],7,FALSE),"")</f>
        <v>0</v>
      </c>
      <c r="K13" s="146" t="str">
        <f>IFERROR(tbl_AufmassLos1[[#This Row],[Fläche_qm_Jahr]]/tbl_AufmassLos1[[#This Row],[qm Leistung pro Stunde]],"")</f>
        <v/>
      </c>
      <c r="L13" s="147">
        <f>IFERROR(VLOOKUP(tbl_AufmassLos1[[#This Row],[Glasarten]]&amp;tbl_AufmassLos1[[#This Row],[Reinigungs-tageJahr]],tbl_BasisLos1[],8,FALSE),"")</f>
        <v>0</v>
      </c>
      <c r="M13" s="148" t="str">
        <f>IFERROR(tbl_AufmassLos1[[#This Row],[StundenJahr]]*tbl_AufmassLos1[[#This Row],[SVS]],"")</f>
        <v/>
      </c>
    </row>
    <row r="14" spans="1:13" x14ac:dyDescent="0.25">
      <c r="A14" s="227" t="s">
        <v>221</v>
      </c>
      <c r="B14" s="227" t="s">
        <v>222</v>
      </c>
      <c r="C14" s="227" t="s">
        <v>218</v>
      </c>
      <c r="D14" s="228" t="s">
        <v>239</v>
      </c>
      <c r="E14" s="161" t="s">
        <v>240</v>
      </c>
      <c r="F14" s="233">
        <v>65.45</v>
      </c>
      <c r="G14" s="236" t="s">
        <v>242</v>
      </c>
      <c r="H14" s="229">
        <v>1</v>
      </c>
      <c r="I14" s="146">
        <f>IFERROR(tbl_AufmassLos1[[#This Row],[Fläche_qm]]*tbl_AufmassLos1[[#This Row],[Reinigungs-tageJahr]],"")</f>
        <v>65.45</v>
      </c>
      <c r="J14" s="140">
        <f>IFERROR(VLOOKUP(tbl_AufmassLos1[[#This Row],[Glasarten]]&amp;tbl_AufmassLos1[[#This Row],[Reinigungs-tageJahr]],tbl_BasisLos1[],7,FALSE),"")</f>
        <v>0</v>
      </c>
      <c r="K14" s="146" t="str">
        <f>IFERROR(tbl_AufmassLos1[[#This Row],[Fläche_qm_Jahr]]/tbl_AufmassLos1[[#This Row],[qm Leistung pro Stunde]],"")</f>
        <v/>
      </c>
      <c r="L14" s="147">
        <f>IFERROR(VLOOKUP(tbl_AufmassLos1[[#This Row],[Glasarten]]&amp;tbl_AufmassLos1[[#This Row],[Reinigungs-tageJahr]],tbl_BasisLos1[],8,FALSE),"")</f>
        <v>0</v>
      </c>
      <c r="M14" s="148" t="str">
        <f>IFERROR(tbl_AufmassLos1[[#This Row],[StundenJahr]]*tbl_AufmassLos1[[#This Row],[SVS]],"")</f>
        <v/>
      </c>
    </row>
    <row r="15" spans="1:13" x14ac:dyDescent="0.25">
      <c r="A15" s="227" t="s">
        <v>221</v>
      </c>
      <c r="B15" s="227" t="s">
        <v>222</v>
      </c>
      <c r="C15" s="227" t="s">
        <v>223</v>
      </c>
      <c r="D15" s="228" t="s">
        <v>239</v>
      </c>
      <c r="E15" s="161" t="s">
        <v>113</v>
      </c>
      <c r="F15" s="233">
        <v>10</v>
      </c>
      <c r="G15" s="236" t="s">
        <v>243</v>
      </c>
      <c r="H15" s="229">
        <v>2</v>
      </c>
      <c r="I15" s="146">
        <f>IFERROR(tbl_AufmassLos1[[#This Row],[Fläche_qm]]*tbl_AufmassLos1[[#This Row],[Reinigungs-tageJahr]],"")</f>
        <v>20</v>
      </c>
      <c r="J15" s="140">
        <f>IFERROR(VLOOKUP(tbl_AufmassLos1[[#This Row],[Glasarten]]&amp;tbl_AufmassLos1[[#This Row],[Reinigungs-tageJahr]],tbl_BasisLos1[],7,FALSE),"")</f>
        <v>0</v>
      </c>
      <c r="K15" s="146" t="str">
        <f>IFERROR(tbl_AufmassLos1[[#This Row],[Fläche_qm_Jahr]]/tbl_AufmassLos1[[#This Row],[qm Leistung pro Stunde]],"")</f>
        <v/>
      </c>
      <c r="L15" s="147">
        <f>IFERROR(VLOOKUP(tbl_AufmassLos1[[#This Row],[Glasarten]]&amp;tbl_AufmassLos1[[#This Row],[Reinigungs-tageJahr]],tbl_BasisLos1[],8,FALSE),"")</f>
        <v>0</v>
      </c>
      <c r="M15" s="148" t="str">
        <f>IFERROR(tbl_AufmassLos1[[#This Row],[StundenJahr]]*tbl_AufmassLos1[[#This Row],[SVS]],"")</f>
        <v/>
      </c>
    </row>
    <row r="16" spans="1:13" x14ac:dyDescent="0.25">
      <c r="A16" s="227" t="s">
        <v>224</v>
      </c>
      <c r="B16" s="227" t="s">
        <v>225</v>
      </c>
      <c r="C16" s="227" t="s">
        <v>217</v>
      </c>
      <c r="D16" s="228" t="s">
        <v>238</v>
      </c>
      <c r="E16" s="161" t="s">
        <v>240</v>
      </c>
      <c r="F16" s="233">
        <v>131.1</v>
      </c>
      <c r="G16" s="236" t="s">
        <v>241</v>
      </c>
      <c r="H16" s="229">
        <v>1</v>
      </c>
      <c r="I16" s="146">
        <f>IFERROR(tbl_AufmassLos1[[#This Row],[Fläche_qm]]*tbl_AufmassLos1[[#This Row],[Reinigungs-tageJahr]],"")</f>
        <v>131.1</v>
      </c>
      <c r="J16" s="140">
        <f>IFERROR(VLOOKUP(tbl_AufmassLos1[[#This Row],[Glasarten]]&amp;tbl_AufmassLos1[[#This Row],[Reinigungs-tageJahr]],tbl_BasisLos1[],7,FALSE),"")</f>
        <v>0</v>
      </c>
      <c r="K16" s="146" t="str">
        <f>IFERROR(tbl_AufmassLos1[[#This Row],[Fläche_qm_Jahr]]/tbl_AufmassLos1[[#This Row],[qm Leistung pro Stunde]],"")</f>
        <v/>
      </c>
      <c r="L16" s="147">
        <f>IFERROR(VLOOKUP(tbl_AufmassLos1[[#This Row],[Glasarten]]&amp;tbl_AufmassLos1[[#This Row],[Reinigungs-tageJahr]],tbl_BasisLos1[],8,FALSE),"")</f>
        <v>0</v>
      </c>
      <c r="M16" s="148" t="str">
        <f>IFERROR(tbl_AufmassLos1[[#This Row],[StundenJahr]]*tbl_AufmassLos1[[#This Row],[SVS]],"")</f>
        <v/>
      </c>
    </row>
    <row r="17" spans="1:13" x14ac:dyDescent="0.25">
      <c r="A17" s="227" t="s">
        <v>224</v>
      </c>
      <c r="B17" s="227" t="s">
        <v>225</v>
      </c>
      <c r="C17" s="227" t="s">
        <v>218</v>
      </c>
      <c r="D17" s="228" t="s">
        <v>239</v>
      </c>
      <c r="E17" s="161" t="s">
        <v>240</v>
      </c>
      <c r="F17" s="233">
        <v>131.1</v>
      </c>
      <c r="G17" s="236" t="s">
        <v>242</v>
      </c>
      <c r="H17" s="229">
        <v>1</v>
      </c>
      <c r="I17" s="146">
        <f>IFERROR(tbl_AufmassLos1[[#This Row],[Fläche_qm]]*tbl_AufmassLos1[[#This Row],[Reinigungs-tageJahr]],"")</f>
        <v>131.1</v>
      </c>
      <c r="J17" s="140">
        <f>IFERROR(VLOOKUP(tbl_AufmassLos1[[#This Row],[Glasarten]]&amp;tbl_AufmassLos1[[#This Row],[Reinigungs-tageJahr]],tbl_BasisLos1[],7,FALSE),"")</f>
        <v>0</v>
      </c>
      <c r="K17" s="146" t="str">
        <f>IFERROR(tbl_AufmassLos1[[#This Row],[Fläche_qm_Jahr]]/tbl_AufmassLos1[[#This Row],[qm Leistung pro Stunde]],"")</f>
        <v/>
      </c>
      <c r="L17" s="147">
        <f>IFERROR(VLOOKUP(tbl_AufmassLos1[[#This Row],[Glasarten]]&amp;tbl_AufmassLos1[[#This Row],[Reinigungs-tageJahr]],tbl_BasisLos1[],8,FALSE),"")</f>
        <v>0</v>
      </c>
      <c r="M17" s="148" t="str">
        <f>IFERROR(tbl_AufmassLos1[[#This Row],[StundenJahr]]*tbl_AufmassLos1[[#This Row],[SVS]],"")</f>
        <v/>
      </c>
    </row>
    <row r="18" spans="1:13" x14ac:dyDescent="0.25">
      <c r="A18" s="227" t="s">
        <v>224</v>
      </c>
      <c r="B18" s="227" t="s">
        <v>225</v>
      </c>
      <c r="C18" s="227" t="s">
        <v>223</v>
      </c>
      <c r="D18" s="228" t="s">
        <v>239</v>
      </c>
      <c r="E18" s="161" t="s">
        <v>113</v>
      </c>
      <c r="F18" s="233">
        <v>30</v>
      </c>
      <c r="G18" s="236" t="s">
        <v>243</v>
      </c>
      <c r="H18" s="229">
        <v>2</v>
      </c>
      <c r="I18" s="146">
        <f>IFERROR(tbl_AufmassLos1[[#This Row],[Fläche_qm]]*tbl_AufmassLos1[[#This Row],[Reinigungs-tageJahr]],"")</f>
        <v>60</v>
      </c>
      <c r="J18" s="140">
        <f>IFERROR(VLOOKUP(tbl_AufmassLos1[[#This Row],[Glasarten]]&amp;tbl_AufmassLos1[[#This Row],[Reinigungs-tageJahr]],tbl_BasisLos1[],7,FALSE),"")</f>
        <v>0</v>
      </c>
      <c r="K18" s="146" t="str">
        <f>IFERROR(tbl_AufmassLos1[[#This Row],[Fläche_qm_Jahr]]/tbl_AufmassLos1[[#This Row],[qm Leistung pro Stunde]],"")</f>
        <v/>
      </c>
      <c r="L18" s="147">
        <f>IFERROR(VLOOKUP(tbl_AufmassLos1[[#This Row],[Glasarten]]&amp;tbl_AufmassLos1[[#This Row],[Reinigungs-tageJahr]],tbl_BasisLos1[],8,FALSE),"")</f>
        <v>0</v>
      </c>
      <c r="M18" s="148" t="str">
        <f>IFERROR(tbl_AufmassLos1[[#This Row],[StundenJahr]]*tbl_AufmassLos1[[#This Row],[SVS]],"")</f>
        <v/>
      </c>
    </row>
    <row r="19" spans="1:13" x14ac:dyDescent="0.25">
      <c r="A19" s="227" t="s">
        <v>226</v>
      </c>
      <c r="B19" s="227" t="s">
        <v>227</v>
      </c>
      <c r="C19" s="227" t="s">
        <v>217</v>
      </c>
      <c r="D19" s="228" t="s">
        <v>238</v>
      </c>
      <c r="E19" s="161" t="s">
        <v>240</v>
      </c>
      <c r="F19" s="233">
        <v>422.16</v>
      </c>
      <c r="G19" s="236" t="s">
        <v>241</v>
      </c>
      <c r="H19" s="229">
        <v>1</v>
      </c>
      <c r="I19" s="146">
        <f>IFERROR(tbl_AufmassLos1[[#This Row],[Fläche_qm]]*tbl_AufmassLos1[[#This Row],[Reinigungs-tageJahr]],"")</f>
        <v>422.16</v>
      </c>
      <c r="J19" s="140">
        <f>IFERROR(VLOOKUP(tbl_AufmassLos1[[#This Row],[Glasarten]]&amp;tbl_AufmassLos1[[#This Row],[Reinigungs-tageJahr]],tbl_BasisLos1[],7,FALSE),"")</f>
        <v>0</v>
      </c>
      <c r="K19" s="146" t="str">
        <f>IFERROR(tbl_AufmassLos1[[#This Row],[Fläche_qm_Jahr]]/tbl_AufmassLos1[[#This Row],[qm Leistung pro Stunde]],"")</f>
        <v/>
      </c>
      <c r="L19" s="147">
        <f>IFERROR(VLOOKUP(tbl_AufmassLos1[[#This Row],[Glasarten]]&amp;tbl_AufmassLos1[[#This Row],[Reinigungs-tageJahr]],tbl_BasisLos1[],8,FALSE),"")</f>
        <v>0</v>
      </c>
      <c r="M19" s="148" t="str">
        <f>IFERROR(tbl_AufmassLos1[[#This Row],[StundenJahr]]*tbl_AufmassLos1[[#This Row],[SVS]],"")</f>
        <v/>
      </c>
    </row>
    <row r="20" spans="1:13" x14ac:dyDescent="0.25">
      <c r="A20" s="227" t="s">
        <v>226</v>
      </c>
      <c r="B20" s="227" t="s">
        <v>227</v>
      </c>
      <c r="C20" s="227" t="s">
        <v>218</v>
      </c>
      <c r="D20" s="228" t="s">
        <v>239</v>
      </c>
      <c r="E20" s="161" t="s">
        <v>240</v>
      </c>
      <c r="F20" s="233">
        <v>422.16</v>
      </c>
      <c r="G20" s="236" t="s">
        <v>242</v>
      </c>
      <c r="H20" s="229">
        <v>1</v>
      </c>
      <c r="I20" s="146">
        <f>IFERROR(tbl_AufmassLos1[[#This Row],[Fläche_qm]]*tbl_AufmassLos1[[#This Row],[Reinigungs-tageJahr]],"")</f>
        <v>422.16</v>
      </c>
      <c r="J20" s="140">
        <f>IFERROR(VLOOKUP(tbl_AufmassLos1[[#This Row],[Glasarten]]&amp;tbl_AufmassLos1[[#This Row],[Reinigungs-tageJahr]],tbl_BasisLos1[],7,FALSE),"")</f>
        <v>0</v>
      </c>
      <c r="K20" s="146" t="str">
        <f>IFERROR(tbl_AufmassLos1[[#This Row],[Fläche_qm_Jahr]]/tbl_AufmassLos1[[#This Row],[qm Leistung pro Stunde]],"")</f>
        <v/>
      </c>
      <c r="L20" s="147">
        <f>IFERROR(VLOOKUP(tbl_AufmassLos1[[#This Row],[Glasarten]]&amp;tbl_AufmassLos1[[#This Row],[Reinigungs-tageJahr]],tbl_BasisLos1[],8,FALSE),"")</f>
        <v>0</v>
      </c>
      <c r="M20" s="148" t="str">
        <f>IFERROR(tbl_AufmassLos1[[#This Row],[StundenJahr]]*tbl_AufmassLos1[[#This Row],[SVS]],"")</f>
        <v/>
      </c>
    </row>
    <row r="21" spans="1:13" x14ac:dyDescent="0.25">
      <c r="A21" s="227" t="s">
        <v>226</v>
      </c>
      <c r="B21" s="227" t="s">
        <v>227</v>
      </c>
      <c r="C21" s="227" t="s">
        <v>223</v>
      </c>
      <c r="D21" s="228" t="s">
        <v>239</v>
      </c>
      <c r="E21" s="161" t="s">
        <v>113</v>
      </c>
      <c r="F21" s="233">
        <v>20</v>
      </c>
      <c r="G21" s="236" t="s">
        <v>243</v>
      </c>
      <c r="H21" s="229">
        <v>2</v>
      </c>
      <c r="I21" s="146">
        <f>IFERROR(tbl_AufmassLos1[[#This Row],[Fläche_qm]]*tbl_AufmassLos1[[#This Row],[Reinigungs-tageJahr]],"")</f>
        <v>40</v>
      </c>
      <c r="J21" s="140">
        <f>IFERROR(VLOOKUP(tbl_AufmassLos1[[#This Row],[Glasarten]]&amp;tbl_AufmassLos1[[#This Row],[Reinigungs-tageJahr]],tbl_BasisLos1[],7,FALSE),"")</f>
        <v>0</v>
      </c>
      <c r="K21" s="146" t="str">
        <f>IFERROR(tbl_AufmassLos1[[#This Row],[Fläche_qm_Jahr]]/tbl_AufmassLos1[[#This Row],[qm Leistung pro Stunde]],"")</f>
        <v/>
      </c>
      <c r="L21" s="147">
        <f>IFERROR(VLOOKUP(tbl_AufmassLos1[[#This Row],[Glasarten]]&amp;tbl_AufmassLos1[[#This Row],[Reinigungs-tageJahr]],tbl_BasisLos1[],8,FALSE),"")</f>
        <v>0</v>
      </c>
      <c r="M21" s="148" t="str">
        <f>IFERROR(tbl_AufmassLos1[[#This Row],[StundenJahr]]*tbl_AufmassLos1[[#This Row],[SVS]],"")</f>
        <v/>
      </c>
    </row>
    <row r="22" spans="1:13" x14ac:dyDescent="0.25">
      <c r="A22" s="227" t="s">
        <v>228</v>
      </c>
      <c r="B22" s="227" t="s">
        <v>229</v>
      </c>
      <c r="C22" s="227" t="s">
        <v>217</v>
      </c>
      <c r="D22" s="228" t="s">
        <v>238</v>
      </c>
      <c r="E22" s="161" t="s">
        <v>240</v>
      </c>
      <c r="F22" s="233">
        <v>54.97</v>
      </c>
      <c r="G22" s="236" t="s">
        <v>241</v>
      </c>
      <c r="H22" s="229">
        <v>1</v>
      </c>
      <c r="I22" s="146">
        <f>IFERROR(tbl_AufmassLos1[[#This Row],[Fläche_qm]]*tbl_AufmassLos1[[#This Row],[Reinigungs-tageJahr]],"")</f>
        <v>54.97</v>
      </c>
      <c r="J22" s="140">
        <f>IFERROR(VLOOKUP(tbl_AufmassLos1[[#This Row],[Glasarten]]&amp;tbl_AufmassLos1[[#This Row],[Reinigungs-tageJahr]],tbl_BasisLos1[],7,FALSE),"")</f>
        <v>0</v>
      </c>
      <c r="K22" s="146" t="str">
        <f>IFERROR(tbl_AufmassLos1[[#This Row],[Fläche_qm_Jahr]]/tbl_AufmassLos1[[#This Row],[qm Leistung pro Stunde]],"")</f>
        <v/>
      </c>
      <c r="L22" s="147">
        <f>IFERROR(VLOOKUP(tbl_AufmassLos1[[#This Row],[Glasarten]]&amp;tbl_AufmassLos1[[#This Row],[Reinigungs-tageJahr]],tbl_BasisLos1[],8,FALSE),"")</f>
        <v>0</v>
      </c>
      <c r="M22" s="148" t="str">
        <f>IFERROR(tbl_AufmassLos1[[#This Row],[StundenJahr]]*tbl_AufmassLos1[[#This Row],[SVS]],"")</f>
        <v/>
      </c>
    </row>
    <row r="23" spans="1:13" x14ac:dyDescent="0.25">
      <c r="A23" s="227" t="s">
        <v>228</v>
      </c>
      <c r="B23" s="227" t="s">
        <v>229</v>
      </c>
      <c r="C23" s="227" t="s">
        <v>218</v>
      </c>
      <c r="D23" s="228" t="s">
        <v>239</v>
      </c>
      <c r="E23" s="161" t="s">
        <v>240</v>
      </c>
      <c r="F23" s="233">
        <v>54.97</v>
      </c>
      <c r="G23" s="236" t="s">
        <v>242</v>
      </c>
      <c r="H23" s="229">
        <v>1</v>
      </c>
      <c r="I23" s="146">
        <f>IFERROR(tbl_AufmassLos1[[#This Row],[Fläche_qm]]*tbl_AufmassLos1[[#This Row],[Reinigungs-tageJahr]],"")</f>
        <v>54.97</v>
      </c>
      <c r="J23" s="140">
        <f>IFERROR(VLOOKUP(tbl_AufmassLos1[[#This Row],[Glasarten]]&amp;tbl_AufmassLos1[[#This Row],[Reinigungs-tageJahr]],tbl_BasisLos1[],7,FALSE),"")</f>
        <v>0</v>
      </c>
      <c r="K23" s="146" t="str">
        <f>IFERROR(tbl_AufmassLos1[[#This Row],[Fläche_qm_Jahr]]/tbl_AufmassLos1[[#This Row],[qm Leistung pro Stunde]],"")</f>
        <v/>
      </c>
      <c r="L23" s="147">
        <f>IFERROR(VLOOKUP(tbl_AufmassLos1[[#This Row],[Glasarten]]&amp;tbl_AufmassLos1[[#This Row],[Reinigungs-tageJahr]],tbl_BasisLos1[],8,FALSE),"")</f>
        <v>0</v>
      </c>
      <c r="M23" s="148" t="str">
        <f>IFERROR(tbl_AufmassLos1[[#This Row],[StundenJahr]]*tbl_AufmassLos1[[#This Row],[SVS]],"")</f>
        <v/>
      </c>
    </row>
    <row r="24" spans="1:13" x14ac:dyDescent="0.25">
      <c r="A24" s="227" t="s">
        <v>228</v>
      </c>
      <c r="B24" s="227" t="s">
        <v>229</v>
      </c>
      <c r="C24" s="227" t="s">
        <v>223</v>
      </c>
      <c r="D24" s="228" t="s">
        <v>239</v>
      </c>
      <c r="E24" s="161" t="s">
        <v>113</v>
      </c>
      <c r="F24" s="233">
        <v>30</v>
      </c>
      <c r="G24" s="236" t="s">
        <v>243</v>
      </c>
      <c r="H24" s="229">
        <v>2</v>
      </c>
      <c r="I24" s="146">
        <f>IFERROR(tbl_AufmassLos1[[#This Row],[Fläche_qm]]*tbl_AufmassLos1[[#This Row],[Reinigungs-tageJahr]],"")</f>
        <v>60</v>
      </c>
      <c r="J24" s="140">
        <f>IFERROR(VLOOKUP(tbl_AufmassLos1[[#This Row],[Glasarten]]&amp;tbl_AufmassLos1[[#This Row],[Reinigungs-tageJahr]],tbl_BasisLos1[],7,FALSE),"")</f>
        <v>0</v>
      </c>
      <c r="K24" s="146" t="str">
        <f>IFERROR(tbl_AufmassLos1[[#This Row],[Fläche_qm_Jahr]]/tbl_AufmassLos1[[#This Row],[qm Leistung pro Stunde]],"")</f>
        <v/>
      </c>
      <c r="L24" s="147">
        <f>IFERROR(VLOOKUP(tbl_AufmassLos1[[#This Row],[Glasarten]]&amp;tbl_AufmassLos1[[#This Row],[Reinigungs-tageJahr]],tbl_BasisLos1[],8,FALSE),"")</f>
        <v>0</v>
      </c>
      <c r="M24" s="148" t="str">
        <f>IFERROR(tbl_AufmassLos1[[#This Row],[StundenJahr]]*tbl_AufmassLos1[[#This Row],[SVS]],"")</f>
        <v/>
      </c>
    </row>
    <row r="25" spans="1:13" x14ac:dyDescent="0.25">
      <c r="A25" s="227" t="s">
        <v>186</v>
      </c>
      <c r="B25" s="227" t="s">
        <v>230</v>
      </c>
      <c r="C25" s="227" t="s">
        <v>217</v>
      </c>
      <c r="D25" s="228" t="s">
        <v>238</v>
      </c>
      <c r="E25" s="161" t="s">
        <v>240</v>
      </c>
      <c r="F25" s="233">
        <v>20</v>
      </c>
      <c r="G25" s="236" t="s">
        <v>241</v>
      </c>
      <c r="H25" s="229">
        <v>1</v>
      </c>
      <c r="I25" s="146">
        <f>IFERROR(tbl_AufmassLos1[[#This Row],[Fläche_qm]]*tbl_AufmassLos1[[#This Row],[Reinigungs-tageJahr]],"")</f>
        <v>20</v>
      </c>
      <c r="J25" s="140">
        <f>IFERROR(VLOOKUP(tbl_AufmassLos1[[#This Row],[Glasarten]]&amp;tbl_AufmassLos1[[#This Row],[Reinigungs-tageJahr]],tbl_BasisLos1[],7,FALSE),"")</f>
        <v>0</v>
      </c>
      <c r="K25" s="146" t="str">
        <f>IFERROR(tbl_AufmassLos1[[#This Row],[Fläche_qm_Jahr]]/tbl_AufmassLos1[[#This Row],[qm Leistung pro Stunde]],"")</f>
        <v/>
      </c>
      <c r="L25" s="147">
        <f>IFERROR(VLOOKUP(tbl_AufmassLos1[[#This Row],[Glasarten]]&amp;tbl_AufmassLos1[[#This Row],[Reinigungs-tageJahr]],tbl_BasisLos1[],8,FALSE),"")</f>
        <v>0</v>
      </c>
      <c r="M25" s="148" t="str">
        <f>IFERROR(tbl_AufmassLos1[[#This Row],[StundenJahr]]*tbl_AufmassLos1[[#This Row],[SVS]],"")</f>
        <v/>
      </c>
    </row>
    <row r="26" spans="1:13" x14ac:dyDescent="0.25">
      <c r="A26" s="227" t="s">
        <v>186</v>
      </c>
      <c r="B26" s="227" t="s">
        <v>230</v>
      </c>
      <c r="C26" s="227" t="s">
        <v>218</v>
      </c>
      <c r="D26" s="228" t="s">
        <v>239</v>
      </c>
      <c r="E26" s="161" t="s">
        <v>240</v>
      </c>
      <c r="F26" s="233">
        <v>20</v>
      </c>
      <c r="G26" s="236" t="s">
        <v>242</v>
      </c>
      <c r="H26" s="229">
        <v>1</v>
      </c>
      <c r="I26" s="146">
        <f>IFERROR(tbl_AufmassLos1[[#This Row],[Fläche_qm]]*tbl_AufmassLos1[[#This Row],[Reinigungs-tageJahr]],"")</f>
        <v>20</v>
      </c>
      <c r="J26" s="140">
        <f>IFERROR(VLOOKUP(tbl_AufmassLos1[[#This Row],[Glasarten]]&amp;tbl_AufmassLos1[[#This Row],[Reinigungs-tageJahr]],tbl_BasisLos1[],7,FALSE),"")</f>
        <v>0</v>
      </c>
      <c r="K26" s="146" t="str">
        <f>IFERROR(tbl_AufmassLos1[[#This Row],[Fläche_qm_Jahr]]/tbl_AufmassLos1[[#This Row],[qm Leistung pro Stunde]],"")</f>
        <v/>
      </c>
      <c r="L26" s="147">
        <f>IFERROR(VLOOKUP(tbl_AufmassLos1[[#This Row],[Glasarten]]&amp;tbl_AufmassLos1[[#This Row],[Reinigungs-tageJahr]],tbl_BasisLos1[],8,FALSE),"")</f>
        <v>0</v>
      </c>
      <c r="M26" s="148" t="str">
        <f>IFERROR(tbl_AufmassLos1[[#This Row],[StundenJahr]]*tbl_AufmassLos1[[#This Row],[SVS]],"")</f>
        <v/>
      </c>
    </row>
    <row r="27" spans="1:13" x14ac:dyDescent="0.25">
      <c r="A27" s="227" t="s">
        <v>231</v>
      </c>
      <c r="B27" s="227" t="s">
        <v>232</v>
      </c>
      <c r="C27" s="227" t="s">
        <v>217</v>
      </c>
      <c r="D27" s="228" t="s">
        <v>238</v>
      </c>
      <c r="E27" s="161" t="s">
        <v>240</v>
      </c>
      <c r="F27" s="233">
        <v>150</v>
      </c>
      <c r="G27" s="236" t="s">
        <v>241</v>
      </c>
      <c r="H27" s="229">
        <v>1</v>
      </c>
      <c r="I27" s="146">
        <f>IFERROR(tbl_AufmassLos1[[#This Row],[Fläche_qm]]*tbl_AufmassLos1[[#This Row],[Reinigungs-tageJahr]],"")</f>
        <v>150</v>
      </c>
      <c r="J27" s="140">
        <f>IFERROR(VLOOKUP(tbl_AufmassLos1[[#This Row],[Glasarten]]&amp;tbl_AufmassLos1[[#This Row],[Reinigungs-tageJahr]],tbl_BasisLos1[],7,FALSE),"")</f>
        <v>0</v>
      </c>
      <c r="K27" s="146" t="str">
        <f>IFERROR(tbl_AufmassLos1[[#This Row],[Fläche_qm_Jahr]]/tbl_AufmassLos1[[#This Row],[qm Leistung pro Stunde]],"")</f>
        <v/>
      </c>
      <c r="L27" s="147">
        <f>IFERROR(VLOOKUP(tbl_AufmassLos1[[#This Row],[Glasarten]]&amp;tbl_AufmassLos1[[#This Row],[Reinigungs-tageJahr]],tbl_BasisLos1[],8,FALSE),"")</f>
        <v>0</v>
      </c>
      <c r="M27" s="148" t="str">
        <f>IFERROR(tbl_AufmassLos1[[#This Row],[StundenJahr]]*tbl_AufmassLos1[[#This Row],[SVS]],"")</f>
        <v/>
      </c>
    </row>
    <row r="28" spans="1:13" x14ac:dyDescent="0.25">
      <c r="A28" s="227" t="s">
        <v>231</v>
      </c>
      <c r="B28" s="227" t="s">
        <v>232</v>
      </c>
      <c r="C28" s="227" t="s">
        <v>218</v>
      </c>
      <c r="D28" s="228" t="s">
        <v>239</v>
      </c>
      <c r="E28" s="161" t="s">
        <v>240</v>
      </c>
      <c r="F28" s="233">
        <v>150</v>
      </c>
      <c r="G28" s="236" t="s">
        <v>242</v>
      </c>
      <c r="H28" s="229">
        <v>1</v>
      </c>
      <c r="I28" s="146">
        <f>IFERROR(tbl_AufmassLos1[[#This Row],[Fläche_qm]]*tbl_AufmassLos1[[#This Row],[Reinigungs-tageJahr]],"")</f>
        <v>150</v>
      </c>
      <c r="J28" s="140">
        <f>IFERROR(VLOOKUP(tbl_AufmassLos1[[#This Row],[Glasarten]]&amp;tbl_AufmassLos1[[#This Row],[Reinigungs-tageJahr]],tbl_BasisLos1[],7,FALSE),"")</f>
        <v>0</v>
      </c>
      <c r="K28" s="146" t="str">
        <f>IFERROR(tbl_AufmassLos1[[#This Row],[Fläche_qm_Jahr]]/tbl_AufmassLos1[[#This Row],[qm Leistung pro Stunde]],"")</f>
        <v/>
      </c>
      <c r="L28" s="147">
        <f>IFERROR(VLOOKUP(tbl_AufmassLos1[[#This Row],[Glasarten]]&amp;tbl_AufmassLos1[[#This Row],[Reinigungs-tageJahr]],tbl_BasisLos1[],8,FALSE),"")</f>
        <v>0</v>
      </c>
      <c r="M28" s="148" t="str">
        <f>IFERROR(tbl_AufmassLos1[[#This Row],[StundenJahr]]*tbl_AufmassLos1[[#This Row],[SVS]],"")</f>
        <v/>
      </c>
    </row>
    <row r="29" spans="1:13" x14ac:dyDescent="0.25">
      <c r="A29" s="227" t="s">
        <v>231</v>
      </c>
      <c r="B29" s="227" t="s">
        <v>232</v>
      </c>
      <c r="C29" s="227" t="s">
        <v>223</v>
      </c>
      <c r="D29" s="228" t="s">
        <v>239</v>
      </c>
      <c r="E29" s="161" t="s">
        <v>113</v>
      </c>
      <c r="F29" s="233">
        <v>20</v>
      </c>
      <c r="G29" s="236" t="s">
        <v>243</v>
      </c>
      <c r="H29" s="229">
        <v>2</v>
      </c>
      <c r="I29" s="146">
        <f>IFERROR(tbl_AufmassLos1[[#This Row],[Fläche_qm]]*tbl_AufmassLos1[[#This Row],[Reinigungs-tageJahr]],"")</f>
        <v>40</v>
      </c>
      <c r="J29" s="140">
        <f>IFERROR(VLOOKUP(tbl_AufmassLos1[[#This Row],[Glasarten]]&amp;tbl_AufmassLos1[[#This Row],[Reinigungs-tageJahr]],tbl_BasisLos1[],7,FALSE),"")</f>
        <v>0</v>
      </c>
      <c r="K29" s="146" t="str">
        <f>IFERROR(tbl_AufmassLos1[[#This Row],[Fläche_qm_Jahr]]/tbl_AufmassLos1[[#This Row],[qm Leistung pro Stunde]],"")</f>
        <v/>
      </c>
      <c r="L29" s="147">
        <f>IFERROR(VLOOKUP(tbl_AufmassLos1[[#This Row],[Glasarten]]&amp;tbl_AufmassLos1[[#This Row],[Reinigungs-tageJahr]],tbl_BasisLos1[],8,FALSE),"")</f>
        <v>0</v>
      </c>
      <c r="M29" s="148" t="str">
        <f>IFERROR(tbl_AufmassLos1[[#This Row],[StundenJahr]]*tbl_AufmassLos1[[#This Row],[SVS]],"")</f>
        <v/>
      </c>
    </row>
    <row r="30" spans="1:13" x14ac:dyDescent="0.25">
      <c r="A30" s="227" t="s">
        <v>233</v>
      </c>
      <c r="B30" s="227" t="s">
        <v>234</v>
      </c>
      <c r="C30" s="227" t="s">
        <v>217</v>
      </c>
      <c r="D30" s="228" t="s">
        <v>238</v>
      </c>
      <c r="E30" s="161" t="s">
        <v>240</v>
      </c>
      <c r="F30" s="233">
        <v>160.07</v>
      </c>
      <c r="G30" s="236" t="s">
        <v>241</v>
      </c>
      <c r="H30" s="229">
        <v>1</v>
      </c>
      <c r="I30" s="146">
        <f>IFERROR(tbl_AufmassLos1[[#This Row],[Fläche_qm]]*tbl_AufmassLos1[[#This Row],[Reinigungs-tageJahr]],"")</f>
        <v>160.07</v>
      </c>
      <c r="J30" s="140">
        <f>IFERROR(VLOOKUP(tbl_AufmassLos1[[#This Row],[Glasarten]]&amp;tbl_AufmassLos1[[#This Row],[Reinigungs-tageJahr]],tbl_BasisLos1[],7,FALSE),"")</f>
        <v>0</v>
      </c>
      <c r="K30" s="146" t="str">
        <f>IFERROR(tbl_AufmassLos1[[#This Row],[Fläche_qm_Jahr]]/tbl_AufmassLos1[[#This Row],[qm Leistung pro Stunde]],"")</f>
        <v/>
      </c>
      <c r="L30" s="147">
        <f>IFERROR(VLOOKUP(tbl_AufmassLos1[[#This Row],[Glasarten]]&amp;tbl_AufmassLos1[[#This Row],[Reinigungs-tageJahr]],tbl_BasisLos1[],8,FALSE),"")</f>
        <v>0</v>
      </c>
      <c r="M30" s="148" t="str">
        <f>IFERROR(tbl_AufmassLos1[[#This Row],[StundenJahr]]*tbl_AufmassLos1[[#This Row],[SVS]],"")</f>
        <v/>
      </c>
    </row>
    <row r="31" spans="1:13" x14ac:dyDescent="0.25">
      <c r="A31" s="227" t="s">
        <v>233</v>
      </c>
      <c r="B31" s="227" t="s">
        <v>234</v>
      </c>
      <c r="C31" s="227" t="s">
        <v>218</v>
      </c>
      <c r="D31" s="228" t="s">
        <v>239</v>
      </c>
      <c r="E31" s="161" t="s">
        <v>240</v>
      </c>
      <c r="F31" s="233">
        <v>160.07</v>
      </c>
      <c r="G31" s="236" t="s">
        <v>242</v>
      </c>
      <c r="H31" s="229">
        <v>1</v>
      </c>
      <c r="I31" s="146">
        <f>IFERROR(tbl_AufmassLos1[[#This Row],[Fläche_qm]]*tbl_AufmassLos1[[#This Row],[Reinigungs-tageJahr]],"")</f>
        <v>160.07</v>
      </c>
      <c r="J31" s="140">
        <f>IFERROR(VLOOKUP(tbl_AufmassLos1[[#This Row],[Glasarten]]&amp;tbl_AufmassLos1[[#This Row],[Reinigungs-tageJahr]],tbl_BasisLos1[],7,FALSE),"")</f>
        <v>0</v>
      </c>
      <c r="K31" s="146" t="str">
        <f>IFERROR(tbl_AufmassLos1[[#This Row],[Fläche_qm_Jahr]]/tbl_AufmassLos1[[#This Row],[qm Leistung pro Stunde]],"")</f>
        <v/>
      </c>
      <c r="L31" s="147">
        <f>IFERROR(VLOOKUP(tbl_AufmassLos1[[#This Row],[Glasarten]]&amp;tbl_AufmassLos1[[#This Row],[Reinigungs-tageJahr]],tbl_BasisLos1[],8,FALSE),"")</f>
        <v>0</v>
      </c>
      <c r="M31" s="148" t="str">
        <f>IFERROR(tbl_AufmassLos1[[#This Row],[StundenJahr]]*tbl_AufmassLos1[[#This Row],[SVS]],"")</f>
        <v/>
      </c>
    </row>
    <row r="32" spans="1:13" x14ac:dyDescent="0.25">
      <c r="A32" s="227" t="s">
        <v>235</v>
      </c>
      <c r="B32" s="227" t="s">
        <v>236</v>
      </c>
      <c r="C32" s="227" t="s">
        <v>217</v>
      </c>
      <c r="D32" s="228" t="s">
        <v>238</v>
      </c>
      <c r="E32" s="161" t="s">
        <v>240</v>
      </c>
      <c r="F32" s="233">
        <v>5</v>
      </c>
      <c r="G32" s="236" t="s">
        <v>241</v>
      </c>
      <c r="H32" s="229">
        <v>1</v>
      </c>
      <c r="I32" s="146">
        <f>IFERROR(tbl_AufmassLos1[[#This Row],[Fläche_qm]]*tbl_AufmassLos1[[#This Row],[Reinigungs-tageJahr]],"")</f>
        <v>5</v>
      </c>
      <c r="J32" s="140">
        <f>IFERROR(VLOOKUP(tbl_AufmassLos1[[#This Row],[Glasarten]]&amp;tbl_AufmassLos1[[#This Row],[Reinigungs-tageJahr]],tbl_BasisLos1[],7,FALSE),"")</f>
        <v>0</v>
      </c>
      <c r="K32" s="146" t="str">
        <f>IFERROR(tbl_AufmassLos1[[#This Row],[Fläche_qm_Jahr]]/tbl_AufmassLos1[[#This Row],[qm Leistung pro Stunde]],"")</f>
        <v/>
      </c>
      <c r="L32" s="147">
        <f>IFERROR(VLOOKUP(tbl_AufmassLos1[[#This Row],[Glasarten]]&amp;tbl_AufmassLos1[[#This Row],[Reinigungs-tageJahr]],tbl_BasisLos1[],8,FALSE),"")</f>
        <v>0</v>
      </c>
      <c r="M32" s="148" t="str">
        <f>IFERROR(tbl_AufmassLos1[[#This Row],[StundenJahr]]*tbl_AufmassLos1[[#This Row],[SVS]],"")</f>
        <v/>
      </c>
    </row>
    <row r="33" spans="1:13" x14ac:dyDescent="0.25">
      <c r="A33" s="227" t="s">
        <v>235</v>
      </c>
      <c r="B33" s="227" t="s">
        <v>236</v>
      </c>
      <c r="C33" s="227" t="s">
        <v>218</v>
      </c>
      <c r="D33" s="228" t="s">
        <v>239</v>
      </c>
      <c r="E33" s="161" t="s">
        <v>240</v>
      </c>
      <c r="F33" s="233">
        <v>5</v>
      </c>
      <c r="G33" s="236" t="s">
        <v>242</v>
      </c>
      <c r="H33" s="229">
        <v>1</v>
      </c>
      <c r="I33" s="146">
        <f>IFERROR(tbl_AufmassLos1[[#This Row],[Fläche_qm]]*tbl_AufmassLos1[[#This Row],[Reinigungs-tageJahr]],"")</f>
        <v>5</v>
      </c>
      <c r="J33" s="140">
        <f>IFERROR(VLOOKUP(tbl_AufmassLos1[[#This Row],[Glasarten]]&amp;tbl_AufmassLos1[[#This Row],[Reinigungs-tageJahr]],tbl_BasisLos1[],7,FALSE),"")</f>
        <v>0</v>
      </c>
      <c r="K33" s="146" t="str">
        <f>IFERROR(tbl_AufmassLos1[[#This Row],[Fläche_qm_Jahr]]/tbl_AufmassLos1[[#This Row],[qm Leistung pro Stunde]],"")</f>
        <v/>
      </c>
      <c r="L33" s="147">
        <f>IFERROR(VLOOKUP(tbl_AufmassLos1[[#This Row],[Glasarten]]&amp;tbl_AufmassLos1[[#This Row],[Reinigungs-tageJahr]],tbl_BasisLos1[],8,FALSE),"")</f>
        <v>0</v>
      </c>
      <c r="M33" s="148" t="str">
        <f>IFERROR(tbl_AufmassLos1[[#This Row],[StundenJahr]]*tbl_AufmassLos1[[#This Row],[SVS]],"")</f>
        <v/>
      </c>
    </row>
    <row r="34" spans="1:13" x14ac:dyDescent="0.25">
      <c r="A34" s="227" t="s">
        <v>190</v>
      </c>
      <c r="B34" s="227" t="s">
        <v>191</v>
      </c>
      <c r="C34" s="227" t="s">
        <v>217</v>
      </c>
      <c r="D34" s="228" t="s">
        <v>238</v>
      </c>
      <c r="E34" s="161" t="s">
        <v>240</v>
      </c>
      <c r="F34" s="233">
        <v>5</v>
      </c>
      <c r="G34" s="236" t="s">
        <v>241</v>
      </c>
      <c r="H34" s="229">
        <v>1</v>
      </c>
      <c r="I34" s="146">
        <f>IFERROR(tbl_AufmassLos1[[#This Row],[Fläche_qm]]*tbl_AufmassLos1[[#This Row],[Reinigungs-tageJahr]],"")</f>
        <v>5</v>
      </c>
      <c r="J34" s="140">
        <f>IFERROR(VLOOKUP(tbl_AufmassLos1[[#This Row],[Glasarten]]&amp;tbl_AufmassLos1[[#This Row],[Reinigungs-tageJahr]],tbl_BasisLos1[],7,FALSE),"")</f>
        <v>0</v>
      </c>
      <c r="K34" s="146" t="str">
        <f>IFERROR(tbl_AufmassLos1[[#This Row],[Fläche_qm_Jahr]]/tbl_AufmassLos1[[#This Row],[qm Leistung pro Stunde]],"")</f>
        <v/>
      </c>
      <c r="L34" s="147">
        <f>IFERROR(VLOOKUP(tbl_AufmassLos1[[#This Row],[Glasarten]]&amp;tbl_AufmassLos1[[#This Row],[Reinigungs-tageJahr]],tbl_BasisLos1[],8,FALSE),"")</f>
        <v>0</v>
      </c>
      <c r="M34" s="148" t="str">
        <f>IFERROR(tbl_AufmassLos1[[#This Row],[StundenJahr]]*tbl_AufmassLos1[[#This Row],[SVS]],"")</f>
        <v/>
      </c>
    </row>
    <row r="35" spans="1:13" x14ac:dyDescent="0.25">
      <c r="A35" s="227" t="s">
        <v>190</v>
      </c>
      <c r="B35" s="227" t="s">
        <v>191</v>
      </c>
      <c r="C35" s="227" t="s">
        <v>218</v>
      </c>
      <c r="D35" s="228" t="s">
        <v>239</v>
      </c>
      <c r="E35" s="161" t="s">
        <v>240</v>
      </c>
      <c r="F35" s="233">
        <v>5</v>
      </c>
      <c r="G35" s="236" t="s">
        <v>242</v>
      </c>
      <c r="H35" s="229">
        <v>1</v>
      </c>
      <c r="I35" s="146">
        <f>IFERROR(tbl_AufmassLos1[[#This Row],[Fläche_qm]]*tbl_AufmassLos1[[#This Row],[Reinigungs-tageJahr]],"")</f>
        <v>5</v>
      </c>
      <c r="J35" s="140">
        <f>IFERROR(VLOOKUP(tbl_AufmassLos1[[#This Row],[Glasarten]]&amp;tbl_AufmassLos1[[#This Row],[Reinigungs-tageJahr]],tbl_BasisLos1[],7,FALSE),"")</f>
        <v>0</v>
      </c>
      <c r="K35" s="146" t="str">
        <f>IFERROR(tbl_AufmassLos1[[#This Row],[Fläche_qm_Jahr]]/tbl_AufmassLos1[[#This Row],[qm Leistung pro Stunde]],"")</f>
        <v/>
      </c>
      <c r="L35" s="147">
        <f>IFERROR(VLOOKUP(tbl_AufmassLos1[[#This Row],[Glasarten]]&amp;tbl_AufmassLos1[[#This Row],[Reinigungs-tageJahr]],tbl_BasisLos1[],8,FALSE),"")</f>
        <v>0</v>
      </c>
      <c r="M35" s="148" t="str">
        <f>IFERROR(tbl_AufmassLos1[[#This Row],[StundenJahr]]*tbl_AufmassLos1[[#This Row],[SVS]],"")</f>
        <v/>
      </c>
    </row>
    <row r="36" spans="1:13" x14ac:dyDescent="0.25">
      <c r="A36" s="227" t="s">
        <v>192</v>
      </c>
      <c r="B36" s="227" t="s">
        <v>237</v>
      </c>
      <c r="C36" s="227" t="s">
        <v>217</v>
      </c>
      <c r="D36" s="228" t="s">
        <v>238</v>
      </c>
      <c r="E36" s="161" t="s">
        <v>240</v>
      </c>
      <c r="F36" s="233">
        <v>31.6</v>
      </c>
      <c r="G36" s="236" t="s">
        <v>241</v>
      </c>
      <c r="H36" s="229">
        <v>1</v>
      </c>
      <c r="I36" s="146">
        <f>IFERROR(tbl_AufmassLos1[[#This Row],[Fläche_qm]]*tbl_AufmassLos1[[#This Row],[Reinigungs-tageJahr]],"")</f>
        <v>31.6</v>
      </c>
      <c r="J36" s="140">
        <f>IFERROR(VLOOKUP(tbl_AufmassLos1[[#This Row],[Glasarten]]&amp;tbl_AufmassLos1[[#This Row],[Reinigungs-tageJahr]],tbl_BasisLos1[],7,FALSE),"")</f>
        <v>0</v>
      </c>
      <c r="K36" s="146" t="str">
        <f>IFERROR(tbl_AufmassLos1[[#This Row],[Fläche_qm_Jahr]]/tbl_AufmassLos1[[#This Row],[qm Leistung pro Stunde]],"")</f>
        <v/>
      </c>
      <c r="L36" s="147">
        <f>IFERROR(VLOOKUP(tbl_AufmassLos1[[#This Row],[Glasarten]]&amp;tbl_AufmassLos1[[#This Row],[Reinigungs-tageJahr]],tbl_BasisLos1[],8,FALSE),"")</f>
        <v>0</v>
      </c>
      <c r="M36" s="148" t="str">
        <f>IFERROR(tbl_AufmassLos1[[#This Row],[StundenJahr]]*tbl_AufmassLos1[[#This Row],[SVS]],"")</f>
        <v/>
      </c>
    </row>
    <row r="37" spans="1:13" x14ac:dyDescent="0.25">
      <c r="A37" s="227" t="s">
        <v>192</v>
      </c>
      <c r="B37" s="227" t="s">
        <v>237</v>
      </c>
      <c r="C37" s="227" t="s">
        <v>218</v>
      </c>
      <c r="D37" s="228" t="s">
        <v>239</v>
      </c>
      <c r="E37" s="161" t="s">
        <v>240</v>
      </c>
      <c r="F37" s="233">
        <v>31.6</v>
      </c>
      <c r="G37" s="236" t="s">
        <v>242</v>
      </c>
      <c r="H37" s="229">
        <v>1</v>
      </c>
      <c r="I37" s="146">
        <f>IFERROR(tbl_AufmassLos1[[#This Row],[Fläche_qm]]*tbl_AufmassLos1[[#This Row],[Reinigungs-tageJahr]],"")</f>
        <v>31.6</v>
      </c>
      <c r="J37" s="140">
        <f>IFERROR(VLOOKUP(tbl_AufmassLos1[[#This Row],[Glasarten]]&amp;tbl_AufmassLos1[[#This Row],[Reinigungs-tageJahr]],tbl_BasisLos1[],7,FALSE),"")</f>
        <v>0</v>
      </c>
      <c r="K37" s="146" t="str">
        <f>IFERROR(tbl_AufmassLos1[[#This Row],[Fläche_qm_Jahr]]/tbl_AufmassLos1[[#This Row],[qm Leistung pro Stunde]],"")</f>
        <v/>
      </c>
      <c r="L37" s="147">
        <f>IFERROR(VLOOKUP(tbl_AufmassLos1[[#This Row],[Glasarten]]&amp;tbl_AufmassLos1[[#This Row],[Reinigungs-tageJahr]],tbl_BasisLos1[],8,FALSE),"")</f>
        <v>0</v>
      </c>
      <c r="M37" s="148" t="str">
        <f>IFERROR(tbl_AufmassLos1[[#This Row],[StundenJahr]]*tbl_AufmassLos1[[#This Row],[SVS]],"")</f>
        <v/>
      </c>
    </row>
    <row r="38" spans="1:13" x14ac:dyDescent="0.25">
      <c r="A38" s="227" t="s">
        <v>193</v>
      </c>
      <c r="B38" s="227" t="s">
        <v>237</v>
      </c>
      <c r="C38" s="227" t="s">
        <v>217</v>
      </c>
      <c r="D38" s="228" t="s">
        <v>238</v>
      </c>
      <c r="E38" s="161" t="s">
        <v>240</v>
      </c>
      <c r="F38" s="233">
        <v>43</v>
      </c>
      <c r="G38" s="236" t="s">
        <v>241</v>
      </c>
      <c r="H38" s="229">
        <v>1</v>
      </c>
      <c r="I38" s="146">
        <f>IFERROR(tbl_AufmassLos1[[#This Row],[Fläche_qm]]*tbl_AufmassLos1[[#This Row],[Reinigungs-tageJahr]],"")</f>
        <v>43</v>
      </c>
      <c r="J38" s="140">
        <f>IFERROR(VLOOKUP(tbl_AufmassLos1[[#This Row],[Glasarten]]&amp;tbl_AufmassLos1[[#This Row],[Reinigungs-tageJahr]],tbl_BasisLos1[],7,FALSE),"")</f>
        <v>0</v>
      </c>
      <c r="K38" s="146" t="str">
        <f>IFERROR(tbl_AufmassLos1[[#This Row],[Fläche_qm_Jahr]]/tbl_AufmassLos1[[#This Row],[qm Leistung pro Stunde]],"")</f>
        <v/>
      </c>
      <c r="L38" s="147">
        <f>IFERROR(VLOOKUP(tbl_AufmassLos1[[#This Row],[Glasarten]]&amp;tbl_AufmassLos1[[#This Row],[Reinigungs-tageJahr]],tbl_BasisLos1[],8,FALSE),"")</f>
        <v>0</v>
      </c>
      <c r="M38" s="148" t="str">
        <f>IFERROR(tbl_AufmassLos1[[#This Row],[StundenJahr]]*tbl_AufmassLos1[[#This Row],[SVS]],"")</f>
        <v/>
      </c>
    </row>
    <row r="39" spans="1:13" x14ac:dyDescent="0.25">
      <c r="A39" s="227" t="s">
        <v>193</v>
      </c>
      <c r="B39" s="227" t="s">
        <v>237</v>
      </c>
      <c r="C39" s="227" t="s">
        <v>218</v>
      </c>
      <c r="D39" s="228" t="s">
        <v>239</v>
      </c>
      <c r="E39" s="161" t="s">
        <v>240</v>
      </c>
      <c r="F39" s="233">
        <v>43</v>
      </c>
      <c r="G39" s="236" t="s">
        <v>242</v>
      </c>
      <c r="H39" s="229">
        <v>1</v>
      </c>
      <c r="I39" s="146">
        <f>IFERROR(tbl_AufmassLos1[[#This Row],[Fläche_qm]]*tbl_AufmassLos1[[#This Row],[Reinigungs-tageJahr]],"")</f>
        <v>43</v>
      </c>
      <c r="J39" s="140">
        <f>IFERROR(VLOOKUP(tbl_AufmassLos1[[#This Row],[Glasarten]]&amp;tbl_AufmassLos1[[#This Row],[Reinigungs-tageJahr]],tbl_BasisLos1[],7,FALSE),"")</f>
        <v>0</v>
      </c>
      <c r="K39" s="146" t="str">
        <f>IFERROR(tbl_AufmassLos1[[#This Row],[Fläche_qm_Jahr]]/tbl_AufmassLos1[[#This Row],[qm Leistung pro Stunde]],"")</f>
        <v/>
      </c>
      <c r="L39" s="147">
        <f>IFERROR(VLOOKUP(tbl_AufmassLos1[[#This Row],[Glasarten]]&amp;tbl_AufmassLos1[[#This Row],[Reinigungs-tageJahr]],tbl_BasisLos1[],8,FALSE),"")</f>
        <v>0</v>
      </c>
      <c r="M39" s="148" t="str">
        <f>IFERROR(tbl_AufmassLos1[[#This Row],[StundenJahr]]*tbl_AufmassLos1[[#This Row],[SVS]],"")</f>
        <v/>
      </c>
    </row>
    <row r="40" spans="1:13" x14ac:dyDescent="0.25">
      <c r="A40" s="227" t="s">
        <v>193</v>
      </c>
      <c r="B40" s="227" t="s">
        <v>237</v>
      </c>
      <c r="C40" s="227" t="s">
        <v>223</v>
      </c>
      <c r="D40" s="228" t="s">
        <v>239</v>
      </c>
      <c r="E40" s="161" t="s">
        <v>113</v>
      </c>
      <c r="F40" s="233">
        <v>30</v>
      </c>
      <c r="G40" s="236" t="s">
        <v>243</v>
      </c>
      <c r="H40" s="229">
        <v>2</v>
      </c>
      <c r="I40" s="146">
        <f>IFERROR(tbl_AufmassLos1[[#This Row],[Fläche_qm]]*tbl_AufmassLos1[[#This Row],[Reinigungs-tageJahr]],"")</f>
        <v>60</v>
      </c>
      <c r="J40" s="140">
        <f>IFERROR(VLOOKUP(tbl_AufmassLos1[[#This Row],[Glasarten]]&amp;tbl_AufmassLos1[[#This Row],[Reinigungs-tageJahr]],tbl_BasisLos1[],7,FALSE),"")</f>
        <v>0</v>
      </c>
      <c r="K40" s="146" t="str">
        <f>IFERROR(tbl_AufmassLos1[[#This Row],[Fläche_qm_Jahr]]/tbl_AufmassLos1[[#This Row],[qm Leistung pro Stunde]],"")</f>
        <v/>
      </c>
      <c r="L40" s="147">
        <f>IFERROR(VLOOKUP(tbl_AufmassLos1[[#This Row],[Glasarten]]&amp;tbl_AufmassLos1[[#This Row],[Reinigungs-tageJahr]],tbl_BasisLos1[],8,FALSE),"")</f>
        <v>0</v>
      </c>
      <c r="M40" s="148" t="str">
        <f>IFERROR(tbl_AufmassLos1[[#This Row],[StundenJahr]]*tbl_AufmassLos1[[#This Row],[SVS]],"")</f>
        <v/>
      </c>
    </row>
    <row r="41" spans="1:13" x14ac:dyDescent="0.25">
      <c r="A41" s="227" t="s">
        <v>196</v>
      </c>
      <c r="B41" s="227" t="s">
        <v>207</v>
      </c>
      <c r="C41" s="227" t="s">
        <v>217</v>
      </c>
      <c r="D41" s="228" t="s">
        <v>238</v>
      </c>
      <c r="E41" s="161" t="s">
        <v>240</v>
      </c>
      <c r="F41" s="233">
        <v>238.04</v>
      </c>
      <c r="G41" s="236" t="s">
        <v>241</v>
      </c>
      <c r="H41" s="229">
        <v>1</v>
      </c>
      <c r="I41" s="146">
        <f>IFERROR(tbl_AufmassLos1[[#This Row],[Fläche_qm]]*tbl_AufmassLos1[[#This Row],[Reinigungs-tageJahr]],"")</f>
        <v>238.04</v>
      </c>
      <c r="J41" s="140">
        <f>IFERROR(VLOOKUP(tbl_AufmassLos1[[#This Row],[Glasarten]]&amp;tbl_AufmassLos1[[#This Row],[Reinigungs-tageJahr]],tbl_BasisLos1[],7,FALSE),"")</f>
        <v>0</v>
      </c>
      <c r="K41" s="146" t="str">
        <f>IFERROR(tbl_AufmassLos1[[#This Row],[Fläche_qm_Jahr]]/tbl_AufmassLos1[[#This Row],[qm Leistung pro Stunde]],"")</f>
        <v/>
      </c>
      <c r="L41" s="147">
        <f>IFERROR(VLOOKUP(tbl_AufmassLos1[[#This Row],[Glasarten]]&amp;tbl_AufmassLos1[[#This Row],[Reinigungs-tageJahr]],tbl_BasisLos1[],8,FALSE),"")</f>
        <v>0</v>
      </c>
      <c r="M41" s="148" t="str">
        <f>IFERROR(tbl_AufmassLos1[[#This Row],[StundenJahr]]*tbl_AufmassLos1[[#This Row],[SVS]],"")</f>
        <v/>
      </c>
    </row>
    <row r="42" spans="1:13" x14ac:dyDescent="0.25">
      <c r="A42" s="227" t="s">
        <v>196</v>
      </c>
      <c r="B42" s="227" t="s">
        <v>207</v>
      </c>
      <c r="C42" s="227" t="s">
        <v>218</v>
      </c>
      <c r="D42" s="228" t="s">
        <v>239</v>
      </c>
      <c r="E42" s="161" t="s">
        <v>240</v>
      </c>
      <c r="F42" s="233">
        <v>238.04</v>
      </c>
      <c r="G42" s="236" t="s">
        <v>242</v>
      </c>
      <c r="H42" s="229">
        <v>1</v>
      </c>
      <c r="I42" s="146">
        <f>IFERROR(tbl_AufmassLos1[[#This Row],[Fläche_qm]]*tbl_AufmassLos1[[#This Row],[Reinigungs-tageJahr]],"")</f>
        <v>238.04</v>
      </c>
      <c r="J42" s="140">
        <f>IFERROR(VLOOKUP(tbl_AufmassLos1[[#This Row],[Glasarten]]&amp;tbl_AufmassLos1[[#This Row],[Reinigungs-tageJahr]],tbl_BasisLos1[],7,FALSE),"")</f>
        <v>0</v>
      </c>
      <c r="K42" s="146" t="str">
        <f>IFERROR(tbl_AufmassLos1[[#This Row],[Fläche_qm_Jahr]]/tbl_AufmassLos1[[#This Row],[qm Leistung pro Stunde]],"")</f>
        <v/>
      </c>
      <c r="L42" s="147">
        <f>IFERROR(VLOOKUP(tbl_AufmassLos1[[#This Row],[Glasarten]]&amp;tbl_AufmassLos1[[#This Row],[Reinigungs-tageJahr]],tbl_BasisLos1[],8,FALSE),"")</f>
        <v>0</v>
      </c>
      <c r="M42" s="148" t="str">
        <f>IFERROR(tbl_AufmassLos1[[#This Row],[StundenJahr]]*tbl_AufmassLos1[[#This Row],[SVS]],"")</f>
        <v/>
      </c>
    </row>
    <row r="43" spans="1:13" x14ac:dyDescent="0.25">
      <c r="A43" s="227" t="s">
        <v>197</v>
      </c>
      <c r="B43" s="227" t="s">
        <v>208</v>
      </c>
      <c r="C43" s="227" t="s">
        <v>217</v>
      </c>
      <c r="D43" s="228" t="s">
        <v>238</v>
      </c>
      <c r="E43" s="161" t="s">
        <v>240</v>
      </c>
      <c r="F43" s="233">
        <v>66.31</v>
      </c>
      <c r="G43" s="236" t="s">
        <v>241</v>
      </c>
      <c r="H43" s="229">
        <v>1</v>
      </c>
      <c r="I43" s="146">
        <f>IFERROR(tbl_AufmassLos1[[#This Row],[Fläche_qm]]*tbl_AufmassLos1[[#This Row],[Reinigungs-tageJahr]],"")</f>
        <v>66.31</v>
      </c>
      <c r="J43" s="140">
        <f>IFERROR(VLOOKUP(tbl_AufmassLos1[[#This Row],[Glasarten]]&amp;tbl_AufmassLos1[[#This Row],[Reinigungs-tageJahr]],tbl_BasisLos1[],7,FALSE),"")</f>
        <v>0</v>
      </c>
      <c r="K43" s="146" t="str">
        <f>IFERROR(tbl_AufmassLos1[[#This Row],[Fläche_qm_Jahr]]/tbl_AufmassLos1[[#This Row],[qm Leistung pro Stunde]],"")</f>
        <v/>
      </c>
      <c r="L43" s="147">
        <f>IFERROR(VLOOKUP(tbl_AufmassLos1[[#This Row],[Glasarten]]&amp;tbl_AufmassLos1[[#This Row],[Reinigungs-tageJahr]],tbl_BasisLos1[],8,FALSE),"")</f>
        <v>0</v>
      </c>
      <c r="M43" s="148" t="str">
        <f>IFERROR(tbl_AufmassLos1[[#This Row],[StundenJahr]]*tbl_AufmassLos1[[#This Row],[SVS]],"")</f>
        <v/>
      </c>
    </row>
    <row r="44" spans="1:13" x14ac:dyDescent="0.25">
      <c r="A44" s="227" t="s">
        <v>197</v>
      </c>
      <c r="B44" s="227" t="s">
        <v>208</v>
      </c>
      <c r="C44" s="227" t="s">
        <v>218</v>
      </c>
      <c r="D44" s="228" t="s">
        <v>239</v>
      </c>
      <c r="E44" s="161" t="s">
        <v>240</v>
      </c>
      <c r="F44" s="233">
        <v>66.31</v>
      </c>
      <c r="G44" s="236" t="s">
        <v>242</v>
      </c>
      <c r="H44" s="229">
        <v>1</v>
      </c>
      <c r="I44" s="146">
        <f>IFERROR(tbl_AufmassLos1[[#This Row],[Fläche_qm]]*tbl_AufmassLos1[[#This Row],[Reinigungs-tageJahr]],"")</f>
        <v>66.31</v>
      </c>
      <c r="J44" s="140">
        <f>IFERROR(VLOOKUP(tbl_AufmassLos1[[#This Row],[Glasarten]]&amp;tbl_AufmassLos1[[#This Row],[Reinigungs-tageJahr]],tbl_BasisLos1[],7,FALSE),"")</f>
        <v>0</v>
      </c>
      <c r="K44" s="146" t="str">
        <f>IFERROR(tbl_AufmassLos1[[#This Row],[Fläche_qm_Jahr]]/tbl_AufmassLos1[[#This Row],[qm Leistung pro Stunde]],"")</f>
        <v/>
      </c>
      <c r="L44" s="147">
        <f>IFERROR(VLOOKUP(tbl_AufmassLos1[[#This Row],[Glasarten]]&amp;tbl_AufmassLos1[[#This Row],[Reinigungs-tageJahr]],tbl_BasisLos1[],8,FALSE),"")</f>
        <v>0</v>
      </c>
      <c r="M44" s="148" t="str">
        <f>IFERROR(tbl_AufmassLos1[[#This Row],[StundenJahr]]*tbl_AufmassLos1[[#This Row],[SVS]],"")</f>
        <v/>
      </c>
    </row>
    <row r="45" spans="1:13" x14ac:dyDescent="0.25">
      <c r="A45" s="149" t="s">
        <v>111</v>
      </c>
      <c r="B45" s="145"/>
      <c r="C45" s="139"/>
      <c r="D45" s="139"/>
      <c r="E45" s="150"/>
      <c r="F45" s="235"/>
      <c r="G45" s="150"/>
      <c r="H45" s="141"/>
      <c r="I45" s="151"/>
      <c r="J45" s="152"/>
      <c r="K45" s="151"/>
      <c r="L45" s="153"/>
      <c r="M45" s="154">
        <f>SUBTOTAL(109,tbl_AufmassLos1[PreisJahr])</f>
        <v>0</v>
      </c>
    </row>
  </sheetData>
  <sheetProtection algorithmName="SHA-512" hashValue="z25L/9HS/IlLlH2a8XTDbNb6UR8n4+aBYrih97XAI9Kt/VPqSviht3fD8zD89DLJ+pIUQ5J5cF1wheF31evGfw==" saltValue="2WzPhLI2ELKJpfAOlyOOJg==" spinCount="100000" sheet="1" autoFilter="0"/>
  <mergeCells count="3">
    <mergeCell ref="A4:M4"/>
    <mergeCell ref="J3:K3"/>
    <mergeCell ref="B3:H3"/>
  </mergeCells>
  <phoneticPr fontId="26" type="noConversion"/>
  <conditionalFormatting sqref="C9:C44">
    <cfRule type="expression" dxfId="0" priority="29" stopIfTrue="1">
      <formula>#REF!="S"</formula>
    </cfRule>
  </conditionalFormatting>
  <pageMargins left="0.59055118110236227" right="0.19685039370078741" top="0.59055118110236227" bottom="0.39370078740157483" header="0" footer="0.19685039370078741"/>
  <pageSetup paperSize="9" scale="56" orientation="landscape" r:id="rId1"/>
  <headerFooter>
    <oddFooter>&amp;R&amp;"Arial,Standard"&amp;9Seite &amp;P von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G39"/>
  <sheetViews>
    <sheetView showGridLines="0" view="pageBreakPreview" zoomScaleNormal="100" zoomScaleSheetLayoutView="100" workbookViewId="0">
      <selection activeCell="C13" sqref="C13"/>
    </sheetView>
  </sheetViews>
  <sheetFormatPr baseColWidth="10" defaultColWidth="11.44140625" defaultRowHeight="13.8" x14ac:dyDescent="0.25"/>
  <cols>
    <col min="1" max="1" width="16.44140625" style="71" customWidth="1"/>
    <col min="2" max="2" width="29.5546875" style="71" bestFit="1" customWidth="1"/>
    <col min="3" max="3" width="20" style="71" bestFit="1" customWidth="1"/>
    <col min="4" max="4" width="17.21875" style="71" bestFit="1" customWidth="1"/>
    <col min="5" max="5" width="30.44140625" style="71" customWidth="1"/>
    <col min="6" max="16384" width="11.44140625" style="71"/>
  </cols>
  <sheetData>
    <row r="1" spans="1:7" s="4" customFormat="1" ht="28.5" customHeight="1" x14ac:dyDescent="0.25">
      <c r="A1" s="13" t="str">
        <f>'Inhaltsverz. u allg Hin.Los4   '!A1</f>
        <v>Vergabe Glasreinigung</v>
      </c>
      <c r="B1" s="14"/>
      <c r="C1" s="14"/>
      <c r="D1" s="14"/>
      <c r="E1" s="15"/>
      <c r="F1" s="17"/>
      <c r="G1" s="17"/>
    </row>
    <row r="2" spans="1:7" s="4" customFormat="1" ht="13.2" x14ac:dyDescent="0.25">
      <c r="A2" s="144" t="str">
        <f>'Inhaltsverz. u allg Hin.Los4   '!A2</f>
        <v>Anhang Teil C (EXCEL-Teil)</v>
      </c>
      <c r="B2" s="17"/>
      <c r="C2" s="17"/>
      <c r="D2" s="17"/>
      <c r="E2" s="17"/>
      <c r="F2" s="17"/>
      <c r="G2" s="17"/>
    </row>
    <row r="3" spans="1:7" s="7" customFormat="1" ht="15.6" x14ac:dyDescent="0.3">
      <c r="A3" s="168" t="s">
        <v>60</v>
      </c>
      <c r="B3" s="326" t="str">
        <f>'Inhaltsverz. u allg Hin.Los4   '!B3</f>
        <v>Verwaltungsgemeinschaft Kochel am See</v>
      </c>
      <c r="C3" s="326"/>
      <c r="D3" s="326"/>
      <c r="E3" s="168" t="str">
        <f>'AeP Los 4'!D3</f>
        <v>Vergabenummer/   Aktenzeichen:</v>
      </c>
      <c r="F3" s="416" t="str">
        <f>'Inhaltsverz. u allg Hin.Los4   '!E3</f>
        <v>EU-3-2-cst-26-131</v>
      </c>
      <c r="G3" s="326"/>
    </row>
    <row r="4" spans="1:7" s="4" customFormat="1" ht="17.25" customHeight="1" x14ac:dyDescent="0.25">
      <c r="A4" s="307" t="s">
        <v>179</v>
      </c>
      <c r="B4" s="307"/>
      <c r="C4" s="307"/>
      <c r="D4" s="307"/>
      <c r="E4" s="307"/>
      <c r="F4" s="307"/>
      <c r="G4" s="307"/>
    </row>
    <row r="5" spans="1:7" x14ac:dyDescent="0.25">
      <c r="A5" s="4"/>
      <c r="B5" s="4"/>
      <c r="C5" s="4"/>
      <c r="D5" s="4"/>
      <c r="E5" s="4"/>
      <c r="F5" s="4"/>
      <c r="G5" s="4"/>
    </row>
    <row r="6" spans="1:7" x14ac:dyDescent="0.25">
      <c r="A6" s="4"/>
      <c r="B6" s="3" t="s">
        <v>81</v>
      </c>
      <c r="C6" s="4"/>
      <c r="D6" s="4"/>
      <c r="E6" s="4"/>
      <c r="F6" s="4"/>
      <c r="G6" s="4"/>
    </row>
    <row r="7" spans="1:7" ht="6.75" customHeight="1" x14ac:dyDescent="0.25">
      <c r="A7" s="4"/>
      <c r="B7" s="3"/>
      <c r="C7" s="4"/>
      <c r="D7" s="4"/>
      <c r="E7" s="4"/>
      <c r="F7" s="4"/>
      <c r="G7" s="4"/>
    </row>
    <row r="8" spans="1:7" ht="13.95" customHeight="1" x14ac:dyDescent="0.25">
      <c r="A8" s="4"/>
      <c r="B8" s="72" t="s">
        <v>80</v>
      </c>
      <c r="C8" s="4"/>
      <c r="D8" s="4"/>
      <c r="E8" s="4"/>
      <c r="F8" s="4"/>
      <c r="G8" s="4"/>
    </row>
    <row r="9" spans="1:7" ht="13.95" customHeight="1" x14ac:dyDescent="0.25">
      <c r="A9" s="4"/>
      <c r="B9" s="4" t="s">
        <v>115</v>
      </c>
      <c r="C9" s="73">
        <f>tbl_AufmassLos1[[#Totals],[PreisJahr]]</f>
        <v>0</v>
      </c>
      <c r="D9" s="4"/>
      <c r="E9" s="4"/>
      <c r="F9" s="4"/>
      <c r="G9" s="4"/>
    </row>
    <row r="10" spans="1:7" ht="13.95" customHeight="1" x14ac:dyDescent="0.25">
      <c r="A10" s="4"/>
      <c r="B10" s="4" t="s">
        <v>79</v>
      </c>
      <c r="C10" s="73">
        <f>'PB SdArb Los 4'!H29</f>
        <v>0</v>
      </c>
      <c r="D10" s="4"/>
      <c r="E10" s="4"/>
      <c r="F10" s="4"/>
      <c r="G10" s="4"/>
    </row>
    <row r="11" spans="1:7" ht="13.95" customHeight="1" x14ac:dyDescent="0.25">
      <c r="A11" s="3"/>
      <c r="B11" s="3" t="s">
        <v>253</v>
      </c>
      <c r="C11" s="73">
        <f>SUM(C9:C10)</f>
        <v>0</v>
      </c>
      <c r="D11" s="4"/>
      <c r="E11" s="4"/>
      <c r="F11" s="4"/>
      <c r="G11" s="4"/>
    </row>
    <row r="12" spans="1:7" ht="13.95" customHeight="1" x14ac:dyDescent="0.25">
      <c r="A12" s="97"/>
      <c r="B12" s="3" t="s">
        <v>254</v>
      </c>
      <c r="C12" s="423"/>
      <c r="D12" s="4"/>
      <c r="E12" s="4"/>
      <c r="F12" s="4"/>
      <c r="G12" s="4"/>
    </row>
    <row r="13" spans="1:7" ht="13.95" customHeight="1" x14ac:dyDescent="0.25">
      <c r="A13" s="97"/>
      <c r="B13" s="4" t="s">
        <v>255</v>
      </c>
      <c r="C13" s="73">
        <f>C11*C12</f>
        <v>0</v>
      </c>
      <c r="D13" s="4"/>
      <c r="E13" s="4"/>
      <c r="F13" s="4"/>
      <c r="G13" s="4"/>
    </row>
    <row r="14" spans="1:7" ht="13.95" customHeight="1" x14ac:dyDescent="0.25">
      <c r="A14" s="97"/>
      <c r="B14" s="4" t="s">
        <v>256</v>
      </c>
      <c r="C14" s="73">
        <f>C11-C13</f>
        <v>0</v>
      </c>
      <c r="D14" s="4"/>
      <c r="E14" s="4"/>
      <c r="F14" s="4"/>
      <c r="G14" s="4"/>
    </row>
    <row r="15" spans="1:7" ht="13.95" customHeight="1" x14ac:dyDescent="0.25">
      <c r="A15" s="97"/>
      <c r="B15" s="4" t="s">
        <v>257</v>
      </c>
      <c r="C15" s="73">
        <f>C14/100*19</f>
        <v>0</v>
      </c>
      <c r="D15" s="4"/>
      <c r="E15" s="4"/>
      <c r="F15" s="4"/>
      <c r="G15" s="4"/>
    </row>
    <row r="16" spans="1:7" ht="13.95" customHeight="1" x14ac:dyDescent="0.25">
      <c r="A16" s="3"/>
      <c r="B16" s="3" t="s">
        <v>258</v>
      </c>
      <c r="C16" s="73">
        <f>C14+C15</f>
        <v>0</v>
      </c>
      <c r="D16" s="4"/>
      <c r="E16" s="4"/>
      <c r="F16" s="4"/>
      <c r="G16" s="4"/>
    </row>
    <row r="17" spans="1:7" ht="13.95" customHeight="1" x14ac:dyDescent="0.25">
      <c r="A17" s="4"/>
      <c r="B17" s="4"/>
      <c r="C17" s="4"/>
      <c r="D17" s="4"/>
      <c r="E17" s="4"/>
      <c r="F17" s="4"/>
      <c r="G17" s="4"/>
    </row>
    <row r="18" spans="1:7" ht="13.95" customHeight="1" x14ac:dyDescent="0.25">
      <c r="A18" s="4"/>
      <c r="B18" s="4"/>
      <c r="C18" s="4"/>
      <c r="D18" s="4"/>
      <c r="E18" s="4"/>
      <c r="F18" s="4"/>
      <c r="G18" s="4"/>
    </row>
    <row r="19" spans="1:7" ht="13.95" customHeight="1" x14ac:dyDescent="0.25">
      <c r="A19" s="4"/>
      <c r="B19" s="4"/>
      <c r="C19" s="4"/>
      <c r="D19" s="4"/>
      <c r="E19" s="4"/>
      <c r="F19" s="4"/>
      <c r="G19" s="4"/>
    </row>
    <row r="20" spans="1:7" ht="13.95" customHeight="1" x14ac:dyDescent="0.25">
      <c r="A20" s="4"/>
      <c r="B20" s="3"/>
      <c r="C20" s="4"/>
      <c r="D20" s="4"/>
      <c r="E20" s="4"/>
      <c r="F20" s="4"/>
      <c r="G20" s="4"/>
    </row>
    <row r="21" spans="1:7" x14ac:dyDescent="0.25">
      <c r="A21" s="4"/>
      <c r="B21" s="293" t="s">
        <v>85</v>
      </c>
      <c r="C21" s="294" t="s">
        <v>86</v>
      </c>
      <c r="D21" s="294" t="s">
        <v>87</v>
      </c>
      <c r="E21" s="74" t="s">
        <v>91</v>
      </c>
      <c r="F21" s="4"/>
      <c r="G21" s="4"/>
    </row>
    <row r="22" spans="1:7" ht="14.4" x14ac:dyDescent="0.3">
      <c r="A22" s="4"/>
      <c r="B22" s="295" t="s">
        <v>215</v>
      </c>
      <c r="C22" s="296">
        <v>0</v>
      </c>
      <c r="D22" s="297">
        <v>0</v>
      </c>
      <c r="E22" s="75"/>
      <c r="F22" s="4"/>
      <c r="G22" s="4"/>
    </row>
    <row r="23" spans="1:7" ht="14.4" x14ac:dyDescent="0.3">
      <c r="A23" s="4"/>
      <c r="B23" s="295" t="s">
        <v>219</v>
      </c>
      <c r="C23" s="296">
        <v>0</v>
      </c>
      <c r="D23" s="297">
        <v>0</v>
      </c>
      <c r="E23" s="75"/>
      <c r="F23" s="4"/>
      <c r="G23" s="4"/>
    </row>
    <row r="24" spans="1:7" ht="14.4" x14ac:dyDescent="0.3">
      <c r="A24" s="4"/>
      <c r="B24" s="295" t="s">
        <v>221</v>
      </c>
      <c r="C24" s="296">
        <v>0</v>
      </c>
      <c r="D24" s="297">
        <v>0</v>
      </c>
      <c r="E24" s="75"/>
      <c r="F24" s="4"/>
      <c r="G24" s="4"/>
    </row>
    <row r="25" spans="1:7" ht="14.4" x14ac:dyDescent="0.3">
      <c r="A25" s="4"/>
      <c r="B25" s="295" t="s">
        <v>224</v>
      </c>
      <c r="C25" s="296">
        <v>0</v>
      </c>
      <c r="D25" s="297">
        <v>0</v>
      </c>
      <c r="E25" s="75"/>
      <c r="F25" s="4"/>
      <c r="G25" s="4"/>
    </row>
    <row r="26" spans="1:7" ht="14.4" x14ac:dyDescent="0.3">
      <c r="A26" s="4"/>
      <c r="B26" s="295" t="s">
        <v>226</v>
      </c>
      <c r="C26" s="296">
        <v>0</v>
      </c>
      <c r="D26" s="297">
        <v>0</v>
      </c>
      <c r="E26" s="75"/>
      <c r="F26" s="4"/>
      <c r="G26" s="4"/>
    </row>
    <row r="27" spans="1:7" ht="14.4" x14ac:dyDescent="0.3">
      <c r="A27" s="4"/>
      <c r="B27" s="295" t="s">
        <v>228</v>
      </c>
      <c r="C27" s="296">
        <v>0</v>
      </c>
      <c r="D27" s="297">
        <v>0</v>
      </c>
      <c r="E27" s="75"/>
      <c r="F27" s="4"/>
      <c r="G27" s="4"/>
    </row>
    <row r="28" spans="1:7" ht="14.4" x14ac:dyDescent="0.3">
      <c r="A28" s="4"/>
      <c r="B28" s="295" t="s">
        <v>186</v>
      </c>
      <c r="C28" s="296">
        <v>0</v>
      </c>
      <c r="D28" s="297">
        <v>0</v>
      </c>
      <c r="E28" s="75"/>
      <c r="F28" s="4"/>
      <c r="G28" s="4"/>
    </row>
    <row r="29" spans="1:7" ht="14.4" x14ac:dyDescent="0.3">
      <c r="A29" s="4"/>
      <c r="B29" s="295" t="s">
        <v>231</v>
      </c>
      <c r="C29" s="296">
        <v>0</v>
      </c>
      <c r="D29" s="297">
        <v>0</v>
      </c>
      <c r="E29" s="75"/>
      <c r="F29" s="4"/>
      <c r="G29" s="4"/>
    </row>
    <row r="30" spans="1:7" ht="14.4" x14ac:dyDescent="0.3">
      <c r="A30" s="4"/>
      <c r="B30" s="295" t="s">
        <v>233</v>
      </c>
      <c r="C30" s="296">
        <v>0</v>
      </c>
      <c r="D30" s="297">
        <v>0</v>
      </c>
      <c r="E30" s="75"/>
      <c r="F30" s="4"/>
      <c r="G30" s="4"/>
    </row>
    <row r="31" spans="1:7" ht="14.4" x14ac:dyDescent="0.3">
      <c r="A31" s="4"/>
      <c r="B31" s="295" t="s">
        <v>235</v>
      </c>
      <c r="C31" s="296">
        <v>0</v>
      </c>
      <c r="D31" s="297">
        <v>0</v>
      </c>
      <c r="E31" s="75"/>
      <c r="F31" s="4"/>
      <c r="G31" s="4"/>
    </row>
    <row r="32" spans="1:7" ht="14.4" x14ac:dyDescent="0.3">
      <c r="A32" s="4"/>
      <c r="B32" s="295" t="s">
        <v>190</v>
      </c>
      <c r="C32" s="296">
        <v>0</v>
      </c>
      <c r="D32" s="297">
        <v>0</v>
      </c>
      <c r="E32" s="75"/>
      <c r="F32" s="4"/>
      <c r="G32" s="4"/>
    </row>
    <row r="33" spans="1:7" ht="14.4" x14ac:dyDescent="0.3">
      <c r="A33" s="4"/>
      <c r="B33" s="295" t="s">
        <v>192</v>
      </c>
      <c r="C33" s="296">
        <v>0</v>
      </c>
      <c r="D33" s="297">
        <v>0</v>
      </c>
      <c r="E33" s="75"/>
      <c r="F33" s="4"/>
      <c r="G33" s="4"/>
    </row>
    <row r="34" spans="1:7" x14ac:dyDescent="0.25">
      <c r="A34" s="4"/>
      <c r="B34" s="295" t="s">
        <v>193</v>
      </c>
      <c r="C34" s="296">
        <v>0</v>
      </c>
      <c r="D34" s="297">
        <v>0</v>
      </c>
      <c r="E34" s="4"/>
      <c r="F34" s="4"/>
      <c r="G34" s="4"/>
    </row>
    <row r="35" spans="1:7" x14ac:dyDescent="0.25">
      <c r="A35" s="4"/>
      <c r="B35" s="295" t="s">
        <v>196</v>
      </c>
      <c r="C35" s="296">
        <v>0</v>
      </c>
      <c r="D35" s="297">
        <v>0</v>
      </c>
      <c r="E35" s="4"/>
      <c r="F35" s="4"/>
      <c r="G35" s="4"/>
    </row>
    <row r="36" spans="1:7" x14ac:dyDescent="0.25">
      <c r="A36" s="4"/>
      <c r="B36" s="295" t="s">
        <v>197</v>
      </c>
      <c r="C36" s="296">
        <v>0</v>
      </c>
      <c r="D36" s="297">
        <v>0</v>
      </c>
      <c r="E36" s="4"/>
      <c r="F36" s="4"/>
      <c r="G36" s="4"/>
    </row>
    <row r="37" spans="1:7" x14ac:dyDescent="0.25">
      <c r="A37" s="4"/>
      <c r="B37" s="295" t="s">
        <v>115</v>
      </c>
      <c r="C37" s="296">
        <v>0</v>
      </c>
      <c r="D37" s="297">
        <v>0</v>
      </c>
      <c r="E37" s="4"/>
      <c r="F37" s="4"/>
      <c r="G37" s="4"/>
    </row>
    <row r="38" spans="1:7" ht="13.95" customHeight="1" x14ac:dyDescent="0.3">
      <c r="B38"/>
      <c r="C38"/>
      <c r="D38"/>
    </row>
    <row r="39" spans="1:7" ht="14.4" x14ac:dyDescent="0.3">
      <c r="B39"/>
      <c r="C39"/>
      <c r="D39"/>
    </row>
  </sheetData>
  <mergeCells count="3">
    <mergeCell ref="A4:G4"/>
    <mergeCell ref="B3:D3"/>
    <mergeCell ref="F3:G3"/>
  </mergeCells>
  <pageMargins left="0.70866141732283472" right="0.70866141732283472" top="0.78740157480314965" bottom="0.78740157480314965" header="0.31496062992125984" footer="0.31496062992125984"/>
  <pageSetup paperSize="9" scale="80" orientation="landscape" r:id="rId2"/>
  <headerFooter>
    <oddFooter>&amp;R&amp;"Arial,Standard"&amp;9Seite &amp;P von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76BB2"/>
  </sheetPr>
  <dimension ref="A1:E21"/>
  <sheetViews>
    <sheetView showGridLines="0" view="pageBreakPreview" zoomScaleNormal="90" zoomScaleSheetLayoutView="100" workbookViewId="0">
      <selection activeCell="A7" sqref="A7"/>
    </sheetView>
  </sheetViews>
  <sheetFormatPr baseColWidth="10" defaultColWidth="11.44140625" defaultRowHeight="13.8" x14ac:dyDescent="0.3"/>
  <cols>
    <col min="1" max="1" width="29.77734375" style="67" customWidth="1"/>
    <col min="2" max="2" width="23.44140625" style="67" customWidth="1"/>
    <col min="3" max="3" width="45.44140625" style="67" customWidth="1"/>
    <col min="4" max="4" width="16.77734375" style="67" customWidth="1"/>
    <col min="5" max="5" width="30.44140625" style="67" customWidth="1"/>
    <col min="6" max="16384" width="11.44140625" style="67"/>
  </cols>
  <sheetData>
    <row r="1" spans="1:5" s="4" customFormat="1" ht="21" x14ac:dyDescent="0.25">
      <c r="A1" s="19" t="str">
        <f>'Inhaltsverz. u allg Hin.Los4   '!A1</f>
        <v>Vergabe Glasreinigung</v>
      </c>
      <c r="B1" s="20"/>
      <c r="C1" s="20"/>
      <c r="D1" s="21"/>
      <c r="E1" s="22"/>
    </row>
    <row r="2" spans="1:5" s="4" customFormat="1" ht="13.2" x14ac:dyDescent="0.25">
      <c r="A2" s="23" t="str">
        <f>'Inhaltsverz. u allg Hin.Los4   '!A2</f>
        <v>Anhang Teil C (EXCEL-Teil)</v>
      </c>
      <c r="B2" s="49"/>
      <c r="C2" s="49"/>
      <c r="D2" s="49"/>
      <c r="E2" s="63"/>
    </row>
    <row r="3" spans="1:5" s="7" customFormat="1" ht="26.4" x14ac:dyDescent="0.3">
      <c r="A3" s="164" t="s">
        <v>60</v>
      </c>
      <c r="B3" s="313" t="str">
        <f>'Inhaltsverz. u allg Hin.Los4   '!B3</f>
        <v>Verwaltungsgemeinschaft Kochel am See</v>
      </c>
      <c r="C3" s="314"/>
      <c r="D3" s="179" t="str">
        <f>'Inhaltsverz. u allg Hin.Los4   '!D3</f>
        <v>Vergabenummer/   Aktenzeichen:</v>
      </c>
      <c r="E3" s="420" t="str">
        <f>'Inhaltsverz. u allg Hin.Los4   '!E3</f>
        <v>EU-3-2-cst-26-131</v>
      </c>
    </row>
    <row r="4" spans="1:5" s="4" customFormat="1" ht="23.25" customHeight="1" x14ac:dyDescent="0.25">
      <c r="A4" s="317" t="s">
        <v>170</v>
      </c>
      <c r="B4" s="318"/>
      <c r="C4" s="318"/>
      <c r="D4" s="318"/>
      <c r="E4" s="319"/>
    </row>
    <row r="5" spans="1:5" s="69" customFormat="1" ht="15" customHeight="1" x14ac:dyDescent="0.3">
      <c r="A5" s="64"/>
      <c r="B5" s="65"/>
      <c r="C5" s="66"/>
      <c r="D5" s="66"/>
      <c r="E5" s="68"/>
    </row>
    <row r="6" spans="1:5" ht="37.5" customHeight="1" x14ac:dyDescent="0.3">
      <c r="A6" s="125" t="s">
        <v>99</v>
      </c>
      <c r="B6" s="320" t="s">
        <v>100</v>
      </c>
      <c r="C6" s="320"/>
      <c r="D6" s="320"/>
      <c r="E6" s="320"/>
    </row>
    <row r="7" spans="1:5" ht="15" customHeight="1" x14ac:dyDescent="0.25">
      <c r="A7" s="264"/>
      <c r="B7" s="315"/>
      <c r="C7" s="316"/>
      <c r="D7" s="316"/>
      <c r="E7" s="316"/>
    </row>
    <row r="8" spans="1:5" ht="15" customHeight="1" x14ac:dyDescent="0.25">
      <c r="A8" s="264"/>
      <c r="B8" s="315"/>
      <c r="C8" s="316"/>
      <c r="D8" s="316"/>
      <c r="E8" s="316"/>
    </row>
    <row r="9" spans="1:5" ht="15" customHeight="1" x14ac:dyDescent="0.25">
      <c r="A9" s="264"/>
      <c r="B9" s="315"/>
      <c r="C9" s="316"/>
      <c r="D9" s="316"/>
      <c r="E9" s="316"/>
    </row>
    <row r="10" spans="1:5" ht="15" customHeight="1" x14ac:dyDescent="0.25">
      <c r="A10" s="264"/>
      <c r="B10" s="315"/>
      <c r="C10" s="316"/>
      <c r="D10" s="316"/>
      <c r="E10" s="316"/>
    </row>
    <row r="11" spans="1:5" ht="15" customHeight="1" x14ac:dyDescent="0.25">
      <c r="A11" s="264"/>
      <c r="B11" s="315"/>
      <c r="C11" s="316"/>
      <c r="D11" s="316"/>
      <c r="E11" s="316"/>
    </row>
    <row r="12" spans="1:5" ht="15" customHeight="1" x14ac:dyDescent="0.25">
      <c r="A12" s="264"/>
      <c r="B12" s="315"/>
      <c r="C12" s="316"/>
      <c r="D12" s="316"/>
      <c r="E12" s="316"/>
    </row>
    <row r="13" spans="1:5" ht="15" customHeight="1" x14ac:dyDescent="0.25">
      <c r="A13" s="264"/>
      <c r="B13" s="315"/>
      <c r="C13" s="316"/>
      <c r="D13" s="316"/>
      <c r="E13" s="316"/>
    </row>
    <row r="14" spans="1:5" ht="15" customHeight="1" x14ac:dyDescent="0.25">
      <c r="A14" s="264"/>
      <c r="B14" s="315"/>
      <c r="C14" s="316"/>
      <c r="D14" s="316"/>
      <c r="E14" s="316"/>
    </row>
    <row r="15" spans="1:5" ht="15" customHeight="1" x14ac:dyDescent="0.25">
      <c r="A15" s="264"/>
      <c r="B15" s="315"/>
      <c r="C15" s="316"/>
      <c r="D15" s="316"/>
      <c r="E15" s="316"/>
    </row>
    <row r="16" spans="1:5" ht="15" customHeight="1" x14ac:dyDescent="0.25">
      <c r="A16" s="264"/>
      <c r="B16" s="315"/>
      <c r="C16" s="316"/>
      <c r="D16" s="316"/>
      <c r="E16" s="316"/>
    </row>
    <row r="17" spans="1:5" ht="15" customHeight="1" x14ac:dyDescent="0.25">
      <c r="A17" s="264"/>
      <c r="B17" s="315"/>
      <c r="C17" s="316"/>
      <c r="D17" s="316"/>
      <c r="E17" s="316"/>
    </row>
    <row r="18" spans="1:5" ht="15" customHeight="1" x14ac:dyDescent="0.25">
      <c r="A18" s="264"/>
      <c r="B18" s="315"/>
      <c r="C18" s="316"/>
      <c r="D18" s="316"/>
      <c r="E18" s="316"/>
    </row>
    <row r="19" spans="1:5" ht="15" customHeight="1" x14ac:dyDescent="0.25">
      <c r="A19" s="264"/>
      <c r="B19" s="315"/>
      <c r="C19" s="316"/>
      <c r="D19" s="316"/>
      <c r="E19" s="316"/>
    </row>
    <row r="20" spans="1:5" ht="15" customHeight="1" x14ac:dyDescent="0.25">
      <c r="A20" s="264"/>
      <c r="B20" s="315"/>
      <c r="C20" s="316"/>
      <c r="D20" s="316"/>
      <c r="E20" s="316"/>
    </row>
    <row r="21" spans="1:5" ht="15" customHeight="1" x14ac:dyDescent="0.25">
      <c r="A21" s="264"/>
      <c r="B21" s="315"/>
      <c r="C21" s="316"/>
      <c r="D21" s="316"/>
      <c r="E21" s="316"/>
    </row>
  </sheetData>
  <sheetProtection algorithmName="SHA-512" hashValue="NN3/wmkCFCKounb+uSHqkcoue9VDdu88Zui4qe4fLh8WkR7z7vTdn0x8mztgAWhyxge3eGuomGRSH450hzrMwA==" saltValue="sMWF8qFVKDGjwM6j6FSkCw==" spinCount="100000" sheet="1"/>
  <protectedRanges>
    <protectedRange sqref="A7:E21" name="Bereich1"/>
  </protectedRanges>
  <mergeCells count="18">
    <mergeCell ref="B21:E21"/>
    <mergeCell ref="B16:E16"/>
    <mergeCell ref="B15:E15"/>
    <mergeCell ref="A4:E4"/>
    <mergeCell ref="B6:E6"/>
    <mergeCell ref="B7:E7"/>
    <mergeCell ref="B8:E8"/>
    <mergeCell ref="B9:E9"/>
    <mergeCell ref="B10:E10"/>
    <mergeCell ref="B11:E11"/>
    <mergeCell ref="B12:E12"/>
    <mergeCell ref="B13:E13"/>
    <mergeCell ref="B14:E14"/>
    <mergeCell ref="B3:C3"/>
    <mergeCell ref="B17:E17"/>
    <mergeCell ref="B18:E18"/>
    <mergeCell ref="B19:E19"/>
    <mergeCell ref="B20:E20"/>
  </mergeCells>
  <printOptions horizontalCentered="1"/>
  <pageMargins left="0.59055118110236227" right="0.19685039370078741" top="0.59055118110236227" bottom="0.39370078740157483" header="0" footer="0.19685039370078741"/>
  <pageSetup paperSize="9" scale="74" firstPageNumber="0" orientation="landscape" r:id="rId1"/>
  <headerFooter alignWithMargins="0">
    <oddFooter>&amp;R&amp;"Arial,Standard"&amp;9Seite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76BB2"/>
  </sheetPr>
  <dimension ref="A1:E21"/>
  <sheetViews>
    <sheetView showGridLines="0" view="pageBreakPreview" zoomScaleNormal="90" zoomScaleSheetLayoutView="100" workbookViewId="0">
      <selection activeCell="A7" sqref="A7"/>
    </sheetView>
  </sheetViews>
  <sheetFormatPr baseColWidth="10" defaultColWidth="11.44140625" defaultRowHeight="13.8" x14ac:dyDescent="0.3"/>
  <cols>
    <col min="1" max="1" width="29.77734375" style="67" customWidth="1"/>
    <col min="2" max="2" width="23.44140625" style="67" customWidth="1"/>
    <col min="3" max="3" width="45.44140625" style="67" customWidth="1"/>
    <col min="4" max="4" width="16.77734375" style="67" customWidth="1"/>
    <col min="5" max="5" width="51.44140625" style="67" customWidth="1"/>
    <col min="6" max="16384" width="11.44140625" style="67"/>
  </cols>
  <sheetData>
    <row r="1" spans="1:5" s="4" customFormat="1" ht="21" x14ac:dyDescent="0.25">
      <c r="A1" s="19" t="str">
        <f>'Inhaltsverz. u allg Hin.Los4   '!A1</f>
        <v>Vergabe Glasreinigung</v>
      </c>
      <c r="B1" s="20"/>
      <c r="C1" s="20"/>
      <c r="D1" s="21"/>
      <c r="E1" s="22"/>
    </row>
    <row r="2" spans="1:5" s="4" customFormat="1" ht="13.2" x14ac:dyDescent="0.25">
      <c r="A2" s="23" t="str">
        <f>'Inhaltsverz. u allg Hin.Los4   '!A2</f>
        <v>Anhang Teil C (EXCEL-Teil)</v>
      </c>
      <c r="B2" s="49"/>
      <c r="C2" s="49"/>
      <c r="D2" s="49"/>
      <c r="E2" s="63"/>
    </row>
    <row r="3" spans="1:5" s="7" customFormat="1" ht="26.4" x14ac:dyDescent="0.3">
      <c r="A3" s="164" t="s">
        <v>60</v>
      </c>
      <c r="B3" s="313" t="str">
        <f>'Inhaltsverz. u allg Hin.Los4   '!B3</f>
        <v>Verwaltungsgemeinschaft Kochel am See</v>
      </c>
      <c r="C3" s="314"/>
      <c r="D3" s="179" t="str">
        <f>'Inhaltsverz. u allg Hin.Los4   '!D3</f>
        <v>Vergabenummer/   Aktenzeichen:</v>
      </c>
      <c r="E3" s="420" t="str">
        <f>'Inhaltsverz. u allg Hin.Los4   '!E3</f>
        <v>EU-3-2-cst-26-131</v>
      </c>
    </row>
    <row r="4" spans="1:5" s="4" customFormat="1" ht="23.25" customHeight="1" x14ac:dyDescent="0.25">
      <c r="A4" s="322" t="s">
        <v>171</v>
      </c>
      <c r="B4" s="322"/>
      <c r="C4" s="322"/>
      <c r="D4" s="322"/>
      <c r="E4" s="322"/>
    </row>
    <row r="5" spans="1:5" s="69" customFormat="1" ht="15" customHeight="1" x14ac:dyDescent="0.3">
      <c r="A5" s="64"/>
      <c r="B5" s="65"/>
      <c r="C5" s="66"/>
      <c r="D5" s="66"/>
      <c r="E5" s="68"/>
    </row>
    <row r="6" spans="1:5" ht="37.5" customHeight="1" x14ac:dyDescent="0.3">
      <c r="A6" s="123" t="s">
        <v>99</v>
      </c>
      <c r="B6" s="323" t="s">
        <v>108</v>
      </c>
      <c r="C6" s="324"/>
      <c r="D6" s="325"/>
      <c r="E6" s="126" t="s">
        <v>101</v>
      </c>
    </row>
    <row r="7" spans="1:5" ht="15" customHeight="1" x14ac:dyDescent="0.25">
      <c r="A7" s="264"/>
      <c r="B7" s="315"/>
      <c r="C7" s="316"/>
      <c r="D7" s="321"/>
      <c r="E7" s="265"/>
    </row>
    <row r="8" spans="1:5" x14ac:dyDescent="0.25">
      <c r="A8" s="264"/>
      <c r="B8" s="315"/>
      <c r="C8" s="316"/>
      <c r="D8" s="321"/>
      <c r="E8" s="265"/>
    </row>
    <row r="9" spans="1:5" x14ac:dyDescent="0.25">
      <c r="A9" s="264"/>
      <c r="B9" s="315"/>
      <c r="C9" s="316"/>
      <c r="D9" s="321"/>
      <c r="E9" s="265"/>
    </row>
    <row r="10" spans="1:5" x14ac:dyDescent="0.25">
      <c r="A10" s="264"/>
      <c r="B10" s="315"/>
      <c r="C10" s="316"/>
      <c r="D10" s="321"/>
      <c r="E10" s="265"/>
    </row>
    <row r="11" spans="1:5" x14ac:dyDescent="0.25">
      <c r="A11" s="264"/>
      <c r="B11" s="315"/>
      <c r="C11" s="316"/>
      <c r="D11" s="321"/>
      <c r="E11" s="265"/>
    </row>
    <row r="12" spans="1:5" x14ac:dyDescent="0.25">
      <c r="A12" s="264"/>
      <c r="B12" s="315"/>
      <c r="C12" s="316"/>
      <c r="D12" s="321"/>
      <c r="E12" s="265"/>
    </row>
    <row r="13" spans="1:5" x14ac:dyDescent="0.25">
      <c r="A13" s="264"/>
      <c r="B13" s="315"/>
      <c r="C13" s="316"/>
      <c r="D13" s="321"/>
      <c r="E13" s="265"/>
    </row>
    <row r="14" spans="1:5" x14ac:dyDescent="0.25">
      <c r="A14" s="264"/>
      <c r="B14" s="315"/>
      <c r="C14" s="316"/>
      <c r="D14" s="321"/>
      <c r="E14" s="265"/>
    </row>
    <row r="15" spans="1:5" x14ac:dyDescent="0.25">
      <c r="A15" s="264"/>
      <c r="B15" s="315"/>
      <c r="C15" s="316"/>
      <c r="D15" s="321"/>
      <c r="E15" s="265"/>
    </row>
    <row r="16" spans="1:5" x14ac:dyDescent="0.25">
      <c r="A16" s="264"/>
      <c r="B16" s="315"/>
      <c r="C16" s="316"/>
      <c r="D16" s="321"/>
      <c r="E16" s="265"/>
    </row>
    <row r="17" spans="1:5" x14ac:dyDescent="0.25">
      <c r="A17" s="264"/>
      <c r="B17" s="315"/>
      <c r="C17" s="316"/>
      <c r="D17" s="321"/>
      <c r="E17" s="265"/>
    </row>
    <row r="18" spans="1:5" x14ac:dyDescent="0.25">
      <c r="A18" s="264"/>
      <c r="B18" s="315"/>
      <c r="C18" s="316"/>
      <c r="D18" s="321"/>
      <c r="E18" s="265"/>
    </row>
    <row r="19" spans="1:5" x14ac:dyDescent="0.25">
      <c r="A19" s="264"/>
      <c r="B19" s="315"/>
      <c r="C19" s="316"/>
      <c r="D19" s="321"/>
      <c r="E19" s="265"/>
    </row>
    <row r="20" spans="1:5" x14ac:dyDescent="0.25">
      <c r="A20" s="264"/>
      <c r="B20" s="315"/>
      <c r="C20" s="316"/>
      <c r="D20" s="321"/>
      <c r="E20" s="265"/>
    </row>
    <row r="21" spans="1:5" x14ac:dyDescent="0.25">
      <c r="A21" s="264"/>
      <c r="B21" s="315"/>
      <c r="C21" s="316"/>
      <c r="D21" s="321"/>
      <c r="E21" s="265"/>
    </row>
  </sheetData>
  <sheetProtection algorithmName="SHA-512" hashValue="NJj6jqSSxsk9A7OhAaBxvZERq/mR4Cvq9Q2IqFEcUf3+D62JEQK5olS8ZeYwaaXyBnlLBIEaqOZYXj5t0o/HPg==" saltValue="PgYFIklxmKpgoeexSgTHjw==" spinCount="100000" sheet="1"/>
  <protectedRanges>
    <protectedRange sqref="A7:E21" name="Bereich1"/>
  </protectedRanges>
  <mergeCells count="18">
    <mergeCell ref="B21:D21"/>
    <mergeCell ref="B10:D10"/>
    <mergeCell ref="B11:D11"/>
    <mergeCell ref="B12:D12"/>
    <mergeCell ref="B13:D13"/>
    <mergeCell ref="B14:D14"/>
    <mergeCell ref="B15:D15"/>
    <mergeCell ref="B16:D16"/>
    <mergeCell ref="B17:D17"/>
    <mergeCell ref="B18:D18"/>
    <mergeCell ref="B19:D19"/>
    <mergeCell ref="B20:D20"/>
    <mergeCell ref="B3:C3"/>
    <mergeCell ref="B9:D9"/>
    <mergeCell ref="A4:E4"/>
    <mergeCell ref="B6:D6"/>
    <mergeCell ref="B7:D7"/>
    <mergeCell ref="B8:D8"/>
  </mergeCells>
  <printOptions horizontalCentered="1"/>
  <pageMargins left="0.59055118110236227" right="0.19685039370078741" top="0.59055118110236227" bottom="0.39370078740157483" header="0" footer="0.19685039370078741"/>
  <pageSetup paperSize="9" scale="75" firstPageNumber="0" orientation="landscape" r:id="rId1"/>
  <headerFooter alignWithMargins="0">
    <oddFooter>&amp;R&amp;"Arial,Standard"&amp;9Seite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76BB2"/>
  </sheetPr>
  <dimension ref="A1:I22"/>
  <sheetViews>
    <sheetView showGridLines="0" view="pageBreakPreview" zoomScaleNormal="90" zoomScaleSheetLayoutView="100" workbookViewId="0">
      <selection activeCell="A8" sqref="A8:E8"/>
    </sheetView>
  </sheetViews>
  <sheetFormatPr baseColWidth="10" defaultColWidth="11.44140625" defaultRowHeight="13.8" x14ac:dyDescent="0.3"/>
  <cols>
    <col min="1" max="1" width="17.44140625" style="67" customWidth="1"/>
    <col min="2" max="2" width="23.44140625" style="67" customWidth="1"/>
    <col min="3" max="3" width="45.44140625" style="67" customWidth="1"/>
    <col min="4" max="4" width="16.77734375" style="67" customWidth="1"/>
    <col min="5" max="5" width="23.44140625" style="67" customWidth="1"/>
    <col min="6" max="16384" width="11.44140625" style="67"/>
  </cols>
  <sheetData>
    <row r="1" spans="1:9" s="4" customFormat="1" ht="21" x14ac:dyDescent="0.25">
      <c r="A1" s="19" t="str">
        <f>'Inhaltsverz. u allg Hin.Los4   '!A1</f>
        <v>Vergabe Glasreinigung</v>
      </c>
      <c r="B1" s="20"/>
      <c r="C1" s="20"/>
      <c r="D1" s="21"/>
      <c r="E1" s="22"/>
    </row>
    <row r="2" spans="1:9" s="4" customFormat="1" ht="13.2" x14ac:dyDescent="0.25">
      <c r="A2" s="23" t="str">
        <f>'Inhaltsverz. u allg Hin.Los4   '!A2</f>
        <v>Anhang Teil C (EXCEL-Teil)</v>
      </c>
      <c r="B2" s="49"/>
      <c r="C2" s="49"/>
      <c r="D2" s="49"/>
      <c r="E2" s="63"/>
    </row>
    <row r="3" spans="1:9" s="7" customFormat="1" ht="26.4" x14ac:dyDescent="0.3">
      <c r="A3" s="168" t="s">
        <v>60</v>
      </c>
      <c r="B3" s="326" t="str">
        <f>'Inhaltsverz. u allg Hin.Los4   '!B3</f>
        <v>Verwaltungsgemeinschaft Kochel am See</v>
      </c>
      <c r="C3" s="326"/>
      <c r="D3" s="179" t="str">
        <f>'Inhaltsverz. u allg Hin.Los4   '!D3</f>
        <v>Vergabenummer/   Aktenzeichen:</v>
      </c>
      <c r="E3" s="421" t="str">
        <f>'Inhaltsverz. u allg Hin.Los4   '!E3</f>
        <v>EU-3-2-cst-26-131</v>
      </c>
    </row>
    <row r="4" spans="1:9" s="4" customFormat="1" ht="31.5" customHeight="1" x14ac:dyDescent="0.25">
      <c r="A4" s="329" t="s">
        <v>172</v>
      </c>
      <c r="B4" s="330"/>
      <c r="C4" s="330"/>
      <c r="D4" s="330"/>
      <c r="E4" s="331"/>
    </row>
    <row r="5" spans="1:9" s="69" customFormat="1" ht="15" customHeight="1" x14ac:dyDescent="0.25">
      <c r="A5" s="64"/>
      <c r="B5" s="65"/>
      <c r="C5" s="66"/>
      <c r="D5" s="66"/>
      <c r="E5" s="68"/>
      <c r="I5" s="2"/>
    </row>
    <row r="6" spans="1:9" s="69" customFormat="1" ht="27" customHeight="1" x14ac:dyDescent="0.3">
      <c r="A6" s="332" t="s">
        <v>102</v>
      </c>
      <c r="B6" s="332"/>
      <c r="C6" s="332"/>
      <c r="D6" s="332"/>
      <c r="E6" s="332"/>
    </row>
    <row r="7" spans="1:9" s="69" customFormat="1" ht="15" customHeight="1" x14ac:dyDescent="0.3">
      <c r="A7" s="64"/>
      <c r="B7" s="65"/>
      <c r="C7" s="66"/>
      <c r="D7" s="66"/>
      <c r="E7" s="68"/>
    </row>
    <row r="8" spans="1:9" s="69" customFormat="1" ht="83.25" customHeight="1" x14ac:dyDescent="0.3">
      <c r="A8" s="332" t="s">
        <v>103</v>
      </c>
      <c r="B8" s="332"/>
      <c r="C8" s="332"/>
      <c r="D8" s="332"/>
      <c r="E8" s="332"/>
    </row>
    <row r="9" spans="1:9" s="69" customFormat="1" ht="15" customHeight="1" x14ac:dyDescent="0.3">
      <c r="A9" s="70"/>
      <c r="B9" s="65"/>
      <c r="C9" s="66"/>
      <c r="D9" s="66"/>
      <c r="E9" s="68"/>
    </row>
    <row r="10" spans="1:9" s="69" customFormat="1" ht="27" customHeight="1" x14ac:dyDescent="0.3">
      <c r="A10" s="332" t="s">
        <v>104</v>
      </c>
      <c r="B10" s="332"/>
      <c r="C10" s="332"/>
      <c r="D10" s="332"/>
      <c r="E10" s="332"/>
    </row>
    <row r="12" spans="1:9" ht="79.05" customHeight="1" x14ac:dyDescent="0.3">
      <c r="A12" s="327" t="s">
        <v>250</v>
      </c>
      <c r="B12" s="328"/>
      <c r="C12" s="328"/>
      <c r="D12" s="328"/>
      <c r="E12" s="328"/>
    </row>
    <row r="13" spans="1:9" x14ac:dyDescent="0.3">
      <c r="A13" s="223"/>
      <c r="B13" s="223"/>
      <c r="C13" s="223"/>
      <c r="D13" s="223"/>
      <c r="E13" s="223"/>
    </row>
    <row r="14" spans="1:9" ht="103.5" customHeight="1" x14ac:dyDescent="0.3">
      <c r="A14" s="333" t="s">
        <v>251</v>
      </c>
      <c r="B14" s="334"/>
      <c r="C14" s="334"/>
      <c r="D14" s="334"/>
      <c r="E14" s="334"/>
    </row>
    <row r="16" spans="1:9" ht="60" customHeight="1" x14ac:dyDescent="0.3">
      <c r="A16" s="332" t="s">
        <v>105</v>
      </c>
      <c r="B16" s="332"/>
      <c r="C16" s="332"/>
      <c r="D16" s="332"/>
      <c r="E16" s="332"/>
    </row>
    <row r="18" spans="1:5" ht="40.5" customHeight="1" x14ac:dyDescent="0.3">
      <c r="A18" s="332" t="s">
        <v>106</v>
      </c>
      <c r="B18" s="332"/>
      <c r="C18" s="332"/>
      <c r="D18" s="332"/>
      <c r="E18" s="332"/>
    </row>
    <row r="20" spans="1:5" ht="27" customHeight="1" x14ac:dyDescent="0.3">
      <c r="A20" s="332" t="s">
        <v>107</v>
      </c>
      <c r="B20" s="332"/>
      <c r="C20" s="332"/>
      <c r="D20" s="332"/>
      <c r="E20" s="332"/>
    </row>
    <row r="22" spans="1:5" ht="57" customHeight="1" x14ac:dyDescent="0.3">
      <c r="A22" s="335" t="s">
        <v>261</v>
      </c>
      <c r="B22" s="332"/>
      <c r="C22" s="332"/>
      <c r="D22" s="332"/>
      <c r="E22" s="332"/>
    </row>
  </sheetData>
  <sheetProtection algorithmName="SHA-512" hashValue="r+VlrqYw1XG7usNi/QkQqYKIftH4oxGQ3VyVs+S8IXTFp9o4fPUrKtLSO8XQSMiSvr4sDvrwYms2bSMR27sZvg==" saltValue="h8xZagGSjMzpCstzEDVl4A==" spinCount="100000" sheet="1" selectLockedCells="1" selectUnlockedCells="1"/>
  <mergeCells count="11">
    <mergeCell ref="A14:E14"/>
    <mergeCell ref="A16:E16"/>
    <mergeCell ref="A18:E18"/>
    <mergeCell ref="A20:E20"/>
    <mergeCell ref="A22:E22"/>
    <mergeCell ref="B3:C3"/>
    <mergeCell ref="A12:E12"/>
    <mergeCell ref="A4:E4"/>
    <mergeCell ref="A6:E6"/>
    <mergeCell ref="A8:E8"/>
    <mergeCell ref="A10:E10"/>
  </mergeCells>
  <printOptions horizontalCentered="1"/>
  <pageMargins left="0.59055118110236227" right="0.19685039370078741" top="0.59055118110236227" bottom="0.39370078740157483" header="0" footer="0.19685039370078741"/>
  <pageSetup paperSize="9" scale="74" firstPageNumber="0" orientation="portrait" r:id="rId1"/>
  <headerFooter alignWithMargins="0">
    <oddFooter>&amp;R&amp;"Arial,Standard"&amp;9Seite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76BB2"/>
  </sheetPr>
  <dimension ref="A1:D21"/>
  <sheetViews>
    <sheetView view="pageBreakPreview" zoomScaleNormal="100" zoomScaleSheetLayoutView="100" workbookViewId="0">
      <selection activeCell="H12" sqref="H12"/>
    </sheetView>
  </sheetViews>
  <sheetFormatPr baseColWidth="10" defaultColWidth="11.44140625" defaultRowHeight="14.4" x14ac:dyDescent="0.3"/>
  <cols>
    <col min="1" max="1" width="46.77734375" style="76" customWidth="1"/>
    <col min="2" max="3" width="37.88671875" style="76" customWidth="1"/>
    <col min="4" max="4" width="41.77734375" style="76" customWidth="1"/>
    <col min="5" max="16384" width="11.44140625" style="76"/>
  </cols>
  <sheetData>
    <row r="1" spans="1:4" s="67" customFormat="1" ht="27" customHeight="1" x14ac:dyDescent="0.25">
      <c r="A1" s="19" t="str">
        <f>'Inhaltsverz. u allg Hin.Los4   '!A1</f>
        <v>Vergabe Glasreinigung</v>
      </c>
      <c r="B1" s="20"/>
      <c r="C1" s="20"/>
      <c r="D1" s="20"/>
    </row>
    <row r="2" spans="1:4" s="67" customFormat="1" ht="13.8" x14ac:dyDescent="0.25">
      <c r="A2" s="142" t="str">
        <f>'Inhaltsverz. u allg Hin.Los4   '!A2</f>
        <v>Anhang Teil C (EXCEL-Teil)</v>
      </c>
      <c r="B2" s="21"/>
      <c r="C2" s="21"/>
      <c r="D2" s="21"/>
    </row>
    <row r="3" spans="1:4" s="67" customFormat="1" ht="13.8" x14ac:dyDescent="0.3">
      <c r="A3" s="168" t="s">
        <v>60</v>
      </c>
      <c r="B3" s="169" t="str">
        <f>'Inhaltsverz. u allg Hin.Los4   '!B3</f>
        <v>Verwaltungsgemeinschaft Kochel am See</v>
      </c>
      <c r="C3" s="179" t="str">
        <f>'Inhaltsverz. u allg Hin.Los4   '!D3</f>
        <v>Vergabenummer/   Aktenzeichen:</v>
      </c>
      <c r="D3" s="174" t="str">
        <f>'Inhaltsverz. u allg Hin.Los4   '!E3</f>
        <v>EU-3-2-cst-26-131</v>
      </c>
    </row>
    <row r="4" spans="1:4" ht="15" customHeight="1" x14ac:dyDescent="0.3">
      <c r="A4" s="307" t="s">
        <v>173</v>
      </c>
      <c r="B4" s="307"/>
      <c r="C4" s="307"/>
      <c r="D4" s="307"/>
    </row>
    <row r="5" spans="1:4" x14ac:dyDescent="0.3">
      <c r="A5" s="79"/>
      <c r="B5" s="79"/>
      <c r="C5" s="79"/>
      <c r="D5" s="79"/>
    </row>
    <row r="6" spans="1:4" ht="97.5" customHeight="1" x14ac:dyDescent="0.3">
      <c r="A6" s="123" t="s">
        <v>20</v>
      </c>
      <c r="B6" s="323" t="s">
        <v>88</v>
      </c>
      <c r="C6" s="342"/>
      <c r="D6" s="124" t="s">
        <v>181</v>
      </c>
    </row>
    <row r="7" spans="1:4" ht="20.55" customHeight="1" x14ac:dyDescent="0.3">
      <c r="A7" s="224" t="s">
        <v>182</v>
      </c>
      <c r="B7" s="343" t="s">
        <v>198</v>
      </c>
      <c r="C7" s="344"/>
      <c r="D7" s="338" t="s">
        <v>210</v>
      </c>
    </row>
    <row r="8" spans="1:4" ht="20.55" customHeight="1" x14ac:dyDescent="0.3">
      <c r="A8" s="224" t="s">
        <v>183</v>
      </c>
      <c r="B8" s="341" t="s">
        <v>199</v>
      </c>
      <c r="C8" s="337"/>
      <c r="D8" s="339"/>
    </row>
    <row r="9" spans="1:4" ht="20.55" customHeight="1" x14ac:dyDescent="0.3">
      <c r="A9" s="224" t="s">
        <v>184</v>
      </c>
      <c r="B9" s="341" t="s">
        <v>200</v>
      </c>
      <c r="C9" s="337"/>
      <c r="D9" s="339"/>
    </row>
    <row r="10" spans="1:4" ht="20.55" customHeight="1" x14ac:dyDescent="0.3">
      <c r="A10" s="224" t="s">
        <v>185</v>
      </c>
      <c r="B10" s="341" t="s">
        <v>201</v>
      </c>
      <c r="C10" s="337"/>
      <c r="D10" s="339"/>
    </row>
    <row r="11" spans="1:4" ht="20.55" customHeight="1" x14ac:dyDescent="0.3">
      <c r="A11" s="224" t="s">
        <v>186</v>
      </c>
      <c r="B11" s="341" t="s">
        <v>202</v>
      </c>
      <c r="C11" s="337"/>
      <c r="D11" s="339"/>
    </row>
    <row r="12" spans="1:4" ht="20.55" customHeight="1" x14ac:dyDescent="0.3">
      <c r="A12" s="224" t="s">
        <v>187</v>
      </c>
      <c r="B12" s="341" t="s">
        <v>203</v>
      </c>
      <c r="C12" s="337"/>
      <c r="D12" s="339"/>
    </row>
    <row r="13" spans="1:4" ht="20.55" customHeight="1" x14ac:dyDescent="0.3">
      <c r="A13" s="224" t="s">
        <v>188</v>
      </c>
      <c r="B13" s="341" t="s">
        <v>203</v>
      </c>
      <c r="C13" s="337"/>
      <c r="D13" s="339"/>
    </row>
    <row r="14" spans="1:4" ht="20.55" customHeight="1" x14ac:dyDescent="0.3">
      <c r="A14" s="224" t="s">
        <v>189</v>
      </c>
      <c r="B14" s="341" t="s">
        <v>204</v>
      </c>
      <c r="C14" s="337"/>
      <c r="D14" s="339"/>
    </row>
    <row r="15" spans="1:4" ht="20.55" customHeight="1" x14ac:dyDescent="0.3">
      <c r="A15" s="224" t="s">
        <v>190</v>
      </c>
      <c r="B15" s="341" t="s">
        <v>191</v>
      </c>
      <c r="C15" s="337"/>
      <c r="D15" s="339"/>
    </row>
    <row r="16" spans="1:4" ht="20.55" customHeight="1" x14ac:dyDescent="0.3">
      <c r="A16" s="224" t="s">
        <v>192</v>
      </c>
      <c r="B16" s="336" t="s">
        <v>205</v>
      </c>
      <c r="C16" s="337"/>
      <c r="D16" s="339"/>
    </row>
    <row r="17" spans="1:4" ht="20.55" customHeight="1" x14ac:dyDescent="0.3">
      <c r="A17" s="224" t="s">
        <v>193</v>
      </c>
      <c r="B17" s="336" t="s">
        <v>205</v>
      </c>
      <c r="C17" s="337"/>
      <c r="D17" s="339"/>
    </row>
    <row r="18" spans="1:4" ht="20.55" customHeight="1" x14ac:dyDescent="0.3">
      <c r="A18" s="224" t="s">
        <v>194</v>
      </c>
      <c r="B18" s="336" t="s">
        <v>206</v>
      </c>
      <c r="C18" s="337"/>
      <c r="D18" s="339"/>
    </row>
    <row r="19" spans="1:4" ht="20.55" customHeight="1" x14ac:dyDescent="0.3">
      <c r="A19" s="224" t="s">
        <v>195</v>
      </c>
      <c r="B19" s="336" t="s">
        <v>209</v>
      </c>
      <c r="C19" s="337"/>
      <c r="D19" s="339"/>
    </row>
    <row r="20" spans="1:4" ht="20.55" customHeight="1" x14ac:dyDescent="0.3">
      <c r="A20" s="224" t="s">
        <v>196</v>
      </c>
      <c r="B20" s="336" t="s">
        <v>207</v>
      </c>
      <c r="C20" s="337"/>
      <c r="D20" s="339"/>
    </row>
    <row r="21" spans="1:4" ht="20.55" customHeight="1" x14ac:dyDescent="0.3">
      <c r="A21" s="224" t="s">
        <v>197</v>
      </c>
      <c r="B21" s="336" t="s">
        <v>208</v>
      </c>
      <c r="C21" s="337"/>
      <c r="D21" s="340"/>
    </row>
  </sheetData>
  <sheetProtection algorithmName="SHA-512" hashValue="Z4+koL6gSi4cVEMtZ1vpmEdMs/z7EXXarHn4GEs2NhIpICzk9Q+K8hcF384m5rUtom0s+36wJYIRIl64KXHE9w==" saltValue="mhhE3qjNpnHXTpX6NGLjlA==" spinCount="100000" sheet="1" objects="1" scenarios="1"/>
  <mergeCells count="18">
    <mergeCell ref="A4:D4"/>
    <mergeCell ref="B6:C6"/>
    <mergeCell ref="B7:C7"/>
    <mergeCell ref="B8:C8"/>
    <mergeCell ref="B9:C9"/>
    <mergeCell ref="B18:C18"/>
    <mergeCell ref="B19:C19"/>
    <mergeCell ref="D7:D21"/>
    <mergeCell ref="B20:C20"/>
    <mergeCell ref="B21:C21"/>
    <mergeCell ref="B10:C10"/>
    <mergeCell ref="B11:C11"/>
    <mergeCell ref="B12:C12"/>
    <mergeCell ref="B13:C13"/>
    <mergeCell ref="B14:C14"/>
    <mergeCell ref="B15:C15"/>
    <mergeCell ref="B16:C16"/>
    <mergeCell ref="B17:C17"/>
  </mergeCells>
  <pageMargins left="0.70866141732283472" right="0.70866141732283472" top="0.78740157480314965" bottom="0.78740157480314965" header="0.31496062992125984" footer="0.31496062992125984"/>
  <pageSetup paperSize="9" scale="75" orientation="landscape" r:id="rId1"/>
  <headerFooter>
    <oddFooter>&amp;R&amp;"Arial,Standard"&amp;9Seite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76BB2"/>
  </sheetPr>
  <dimension ref="A1:F21"/>
  <sheetViews>
    <sheetView showGridLines="0" view="pageBreakPreview" zoomScaleNormal="100" zoomScaleSheetLayoutView="100" workbookViewId="0">
      <selection activeCell="A21" sqref="A21:F21"/>
    </sheetView>
  </sheetViews>
  <sheetFormatPr baseColWidth="10" defaultColWidth="11.44140625" defaultRowHeight="13.8" x14ac:dyDescent="0.25"/>
  <cols>
    <col min="1" max="1" width="21.44140625" style="122" customWidth="1"/>
    <col min="2" max="2" width="32.21875" style="122" customWidth="1"/>
    <col min="3" max="3" width="15.77734375" style="122" customWidth="1"/>
    <col min="4" max="4" width="10.21875" style="121" customWidth="1"/>
    <col min="5" max="5" width="10.44140625" style="121" customWidth="1"/>
    <col min="6" max="6" width="18.77734375" style="121" customWidth="1"/>
    <col min="7" max="16384" width="11.44140625" style="71"/>
  </cols>
  <sheetData>
    <row r="1" spans="1:6" ht="28.5" customHeight="1" x14ac:dyDescent="0.25">
      <c r="A1" s="13" t="str">
        <f>'Inhaltsverz. u allg Hin.Los4   '!A1</f>
        <v>Vergabe Glasreinigung</v>
      </c>
      <c r="B1" s="14"/>
      <c r="C1" s="14"/>
      <c r="D1" s="14"/>
      <c r="E1" s="15"/>
      <c r="F1" s="15"/>
    </row>
    <row r="2" spans="1:6" x14ac:dyDescent="0.25">
      <c r="A2" s="143" t="str">
        <f>'Inhaltsverz. u allg Hin.Los4   '!A2</f>
        <v>Anhang Teil C (EXCEL-Teil)</v>
      </c>
      <c r="B2" s="15"/>
      <c r="C2" s="15"/>
      <c r="D2" s="15"/>
      <c r="E2" s="15"/>
      <c r="F2" s="15"/>
    </row>
    <row r="3" spans="1:6" ht="27" customHeight="1" x14ac:dyDescent="0.25">
      <c r="A3" s="168" t="s">
        <v>60</v>
      </c>
      <c r="B3" s="313" t="str">
        <f>'Inhaltsverz. u allg Hin.Los4   '!B3</f>
        <v>Verwaltungsgemeinschaft Kochel am See</v>
      </c>
      <c r="C3" s="347"/>
      <c r="D3" s="348" t="str">
        <f>'Inhaltsverz. u allg Hin.Los4   '!D3</f>
        <v>Vergabenummer/   Aktenzeichen:</v>
      </c>
      <c r="E3" s="348"/>
      <c r="F3" s="175" t="str">
        <f>'Inhaltsverz. u allg Hin.Los4   '!E3</f>
        <v>EU-3-2-cst-26-131</v>
      </c>
    </row>
    <row r="4" spans="1:6" ht="15" customHeight="1" x14ac:dyDescent="0.25">
      <c r="A4" s="330" t="s">
        <v>174</v>
      </c>
      <c r="B4" s="330"/>
      <c r="C4" s="330"/>
      <c r="D4" s="330"/>
      <c r="E4" s="330"/>
      <c r="F4" s="330"/>
    </row>
    <row r="5" spans="1:6" ht="6.75" customHeight="1" x14ac:dyDescent="0.25">
      <c r="A5" s="79"/>
      <c r="B5" s="79"/>
      <c r="C5" s="79"/>
      <c r="D5" s="79"/>
      <c r="E5" s="79"/>
      <c r="F5" s="79"/>
    </row>
    <row r="6" spans="1:6" x14ac:dyDescent="0.25">
      <c r="A6" s="345" t="s">
        <v>117</v>
      </c>
      <c r="B6" s="345"/>
      <c r="C6" s="345"/>
      <c r="D6" s="345"/>
      <c r="E6" s="345"/>
      <c r="F6" s="345"/>
    </row>
    <row r="7" spans="1:6" x14ac:dyDescent="0.25">
      <c r="A7" s="79"/>
      <c r="B7" s="79"/>
      <c r="C7" s="79"/>
      <c r="D7" s="79"/>
      <c r="E7" s="79"/>
      <c r="F7" s="79"/>
    </row>
    <row r="8" spans="1:6" ht="106.5" customHeight="1" x14ac:dyDescent="0.25">
      <c r="A8" s="176" t="s">
        <v>20</v>
      </c>
      <c r="B8" s="176" t="s">
        <v>21</v>
      </c>
      <c r="C8" s="177" t="s">
        <v>118</v>
      </c>
      <c r="D8" s="177" t="s">
        <v>119</v>
      </c>
      <c r="E8" s="177" t="s">
        <v>120</v>
      </c>
      <c r="F8" s="109"/>
    </row>
    <row r="9" spans="1:6" ht="52.8" x14ac:dyDescent="0.25">
      <c r="A9" s="172" t="s">
        <v>121</v>
      </c>
      <c r="B9" s="172" t="s">
        <v>122</v>
      </c>
      <c r="C9" s="107" t="s">
        <v>115</v>
      </c>
      <c r="D9" s="107" t="s">
        <v>22</v>
      </c>
      <c r="E9" s="107" t="s">
        <v>22</v>
      </c>
      <c r="F9" s="109"/>
    </row>
    <row r="10" spans="1:6" ht="28.05" customHeight="1" x14ac:dyDescent="0.25">
      <c r="A10" s="172" t="s">
        <v>123</v>
      </c>
      <c r="B10" s="172" t="s">
        <v>124</v>
      </c>
      <c r="C10" s="107" t="s">
        <v>115</v>
      </c>
      <c r="D10" s="107" t="s">
        <v>22</v>
      </c>
      <c r="E10" s="107" t="s">
        <v>22</v>
      </c>
      <c r="F10" s="109"/>
    </row>
    <row r="11" spans="1:6" x14ac:dyDescent="0.25">
      <c r="A11" s="172" t="s">
        <v>125</v>
      </c>
      <c r="B11" s="172" t="s">
        <v>126</v>
      </c>
      <c r="C11" s="107" t="s">
        <v>115</v>
      </c>
      <c r="D11" s="107" t="s">
        <v>22</v>
      </c>
      <c r="E11" s="107" t="s">
        <v>22</v>
      </c>
      <c r="F11" s="109"/>
    </row>
    <row r="12" spans="1:6" ht="57" customHeight="1" x14ac:dyDescent="0.25">
      <c r="A12" s="172" t="s">
        <v>127</v>
      </c>
      <c r="B12" s="172" t="s">
        <v>147</v>
      </c>
      <c r="C12" s="107" t="s">
        <v>128</v>
      </c>
      <c r="D12" s="107" t="s">
        <v>23</v>
      </c>
      <c r="E12" s="107" t="s">
        <v>22</v>
      </c>
      <c r="F12" s="109"/>
    </row>
    <row r="13" spans="1:6" ht="66" x14ac:dyDescent="0.25">
      <c r="A13" s="172" t="s">
        <v>129</v>
      </c>
      <c r="B13" s="172" t="s">
        <v>147</v>
      </c>
      <c r="C13" s="107" t="s">
        <v>128</v>
      </c>
      <c r="D13" s="107" t="s">
        <v>23</v>
      </c>
      <c r="E13" s="107" t="s">
        <v>22</v>
      </c>
      <c r="F13" s="109"/>
    </row>
    <row r="14" spans="1:6" ht="39.6" x14ac:dyDescent="0.25">
      <c r="A14" s="172" t="s">
        <v>130</v>
      </c>
      <c r="B14" s="172" t="s">
        <v>126</v>
      </c>
      <c r="C14" s="107" t="s">
        <v>128</v>
      </c>
      <c r="D14" s="107" t="s">
        <v>23</v>
      </c>
      <c r="E14" s="107" t="s">
        <v>22</v>
      </c>
      <c r="F14" s="109"/>
    </row>
    <row r="15" spans="1:6" ht="39.6" x14ac:dyDescent="0.25">
      <c r="A15" s="172" t="s">
        <v>131</v>
      </c>
      <c r="B15" s="172" t="s">
        <v>126</v>
      </c>
      <c r="C15" s="107" t="s">
        <v>128</v>
      </c>
      <c r="D15" s="107" t="s">
        <v>23</v>
      </c>
      <c r="E15" s="107" t="s">
        <v>22</v>
      </c>
      <c r="F15" s="109"/>
    </row>
    <row r="16" spans="1:6" ht="43.05" customHeight="1" x14ac:dyDescent="0.25">
      <c r="A16" s="172" t="s">
        <v>132</v>
      </c>
      <c r="B16" s="172" t="s">
        <v>148</v>
      </c>
      <c r="C16" s="107" t="s">
        <v>128</v>
      </c>
      <c r="D16" s="107" t="s">
        <v>23</v>
      </c>
      <c r="E16" s="107" t="s">
        <v>22</v>
      </c>
      <c r="F16" s="109"/>
    </row>
    <row r="17" spans="1:6" ht="39.6" x14ac:dyDescent="0.25">
      <c r="A17" s="172" t="s">
        <v>123</v>
      </c>
      <c r="B17" s="172" t="s">
        <v>124</v>
      </c>
      <c r="C17" s="107" t="s">
        <v>128</v>
      </c>
      <c r="D17" s="107" t="s">
        <v>23</v>
      </c>
      <c r="E17" s="107" t="s">
        <v>22</v>
      </c>
      <c r="F17" s="109"/>
    </row>
    <row r="18" spans="1:6" ht="44.55" customHeight="1" x14ac:dyDescent="0.25">
      <c r="A18" s="172" t="s">
        <v>133</v>
      </c>
      <c r="B18" s="172" t="s">
        <v>122</v>
      </c>
      <c r="C18" s="107" t="s">
        <v>134</v>
      </c>
      <c r="D18" s="107" t="s">
        <v>22</v>
      </c>
      <c r="E18" s="107" t="s">
        <v>22</v>
      </c>
      <c r="F18" s="109"/>
    </row>
    <row r="19" spans="1:6" ht="55.95" customHeight="1" x14ac:dyDescent="0.25">
      <c r="A19" s="172" t="s">
        <v>135</v>
      </c>
      <c r="B19" s="172" t="s">
        <v>149</v>
      </c>
      <c r="C19" s="107" t="s">
        <v>134</v>
      </c>
      <c r="D19" s="107" t="s">
        <v>23</v>
      </c>
      <c r="E19" s="107" t="s">
        <v>22</v>
      </c>
      <c r="F19" s="109"/>
    </row>
    <row r="20" spans="1:6" x14ac:dyDescent="0.25">
      <c r="A20" s="173"/>
      <c r="B20" s="173"/>
      <c r="C20" s="85"/>
      <c r="D20" s="85"/>
      <c r="E20" s="85"/>
      <c r="F20" s="109"/>
    </row>
    <row r="21" spans="1:6" ht="49.5" customHeight="1" x14ac:dyDescent="0.25">
      <c r="A21" s="346" t="s">
        <v>136</v>
      </c>
      <c r="B21" s="346"/>
      <c r="C21" s="346"/>
      <c r="D21" s="346"/>
      <c r="E21" s="346"/>
      <c r="F21" s="346"/>
    </row>
  </sheetData>
  <sheetProtection algorithmName="SHA-512" hashValue="H/Spv6JgEE0/gQvn+Jf7dp0hohzQkLwmeTYvWIL8uBQob/KbMEKF27zpGmYn5ul1lw+xpSLA/ziI7Sa7dAsVFg==" saltValue="gSUmiof50k0TG3M8E2Fb1Q==" spinCount="100000" sheet="1" selectLockedCells="1" selectUnlockedCells="1"/>
  <mergeCells count="5">
    <mergeCell ref="A6:F6"/>
    <mergeCell ref="A21:F21"/>
    <mergeCell ref="A4:F4"/>
    <mergeCell ref="B3:C3"/>
    <mergeCell ref="D3:E3"/>
  </mergeCells>
  <phoneticPr fontId="0" type="noConversion"/>
  <printOptions horizontalCentered="1"/>
  <pageMargins left="0.59055118110236227" right="0.19685039370078741" top="0.59055118110236227" bottom="0.39370078740157483" header="0" footer="0.19685039370078741"/>
  <pageSetup paperSize="9" scale="50" firstPageNumber="0" orientation="portrait" horizontalDpi="300" verticalDpi="300" r:id="rId1"/>
  <headerFooter alignWithMargins="0">
    <oddFooter>&amp;R&amp;"Arial,Standard"&amp;9Seite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F67"/>
  <sheetViews>
    <sheetView showGridLines="0" view="pageBreakPreview" zoomScaleNormal="100" zoomScaleSheetLayoutView="100" workbookViewId="0">
      <selection activeCell="D8" sqref="D8"/>
    </sheetView>
  </sheetViews>
  <sheetFormatPr baseColWidth="10" defaultColWidth="11.44140625" defaultRowHeight="14.4" x14ac:dyDescent="0.3"/>
  <cols>
    <col min="1" max="1" width="29.21875" style="76" customWidth="1"/>
    <col min="2" max="2" width="40" style="76" customWidth="1"/>
    <col min="3" max="3" width="31.77734375" style="76" customWidth="1"/>
    <col min="4" max="6" width="13.44140625" style="76" customWidth="1"/>
    <col min="7" max="16384" width="11.44140625" style="76"/>
  </cols>
  <sheetData>
    <row r="1" spans="1:6" ht="30" customHeight="1" x14ac:dyDescent="0.25">
      <c r="A1" s="186" t="str">
        <f>'Inhaltsverz. u allg Hin.Los4   '!A1</f>
        <v>Vergabe Glasreinigung</v>
      </c>
      <c r="B1" s="187"/>
      <c r="C1" s="188"/>
      <c r="D1" s="188"/>
      <c r="E1" s="188"/>
      <c r="F1" s="189"/>
    </row>
    <row r="2" spans="1:6" ht="15.75" customHeight="1" x14ac:dyDescent="0.25">
      <c r="A2" s="190" t="str">
        <f>'Inhaltsverz. u allg Hin.Los4   '!A2</f>
        <v>Anhang Teil C (EXCEL-Teil)</v>
      </c>
      <c r="B2" s="14"/>
      <c r="C2" s="14"/>
      <c r="D2" s="14"/>
      <c r="E2" s="14"/>
      <c r="F2" s="191"/>
    </row>
    <row r="3" spans="1:6" ht="15" customHeight="1" x14ac:dyDescent="0.3">
      <c r="A3" s="168" t="s">
        <v>60</v>
      </c>
      <c r="B3" s="169" t="str">
        <f>'Inhaltsverz. u allg Hin.Los4   '!B3</f>
        <v>Verwaltungsgemeinschaft Kochel am See</v>
      </c>
      <c r="C3" s="168" t="str">
        <f>'Inhaltsverz. u allg Hin.Los4   '!D3</f>
        <v>Vergabenummer/   Aktenzeichen:</v>
      </c>
      <c r="D3" s="326" t="str">
        <f>'Inhaltsverz. u allg Hin.Los4   '!E3</f>
        <v>EU-3-2-cst-26-131</v>
      </c>
      <c r="E3" s="326"/>
      <c r="F3" s="326"/>
    </row>
    <row r="4" spans="1:6" s="77" customFormat="1" ht="32.25" customHeight="1" x14ac:dyDescent="0.3">
      <c r="A4" s="368" t="s">
        <v>252</v>
      </c>
      <c r="B4" s="369"/>
      <c r="C4" s="369"/>
      <c r="D4" s="369"/>
      <c r="E4" s="369"/>
      <c r="F4" s="370"/>
    </row>
    <row r="5" spans="1:6" s="120" customFormat="1" ht="6.75" customHeight="1" x14ac:dyDescent="0.3">
      <c r="A5" s="371"/>
      <c r="B5" s="372"/>
      <c r="C5" s="372"/>
      <c r="D5" s="372"/>
      <c r="E5" s="372"/>
      <c r="F5" s="373"/>
    </row>
    <row r="6" spans="1:6" x14ac:dyDescent="0.3">
      <c r="A6" s="193" t="s">
        <v>42</v>
      </c>
      <c r="B6" s="1"/>
      <c r="C6" s="194"/>
      <c r="D6" s="195"/>
      <c r="E6" s="195"/>
      <c r="F6" s="196"/>
    </row>
    <row r="7" spans="1:6" s="77" customFormat="1" ht="6" customHeight="1" x14ac:dyDescent="0.3">
      <c r="A7" s="193"/>
      <c r="B7" s="1"/>
      <c r="C7" s="1"/>
      <c r="D7" s="1"/>
      <c r="E7" s="1"/>
      <c r="F7" s="197"/>
    </row>
    <row r="8" spans="1:6" s="77" customFormat="1" ht="15.6" x14ac:dyDescent="0.3">
      <c r="A8" s="374" t="s">
        <v>24</v>
      </c>
      <c r="B8" s="375"/>
      <c r="C8" s="376"/>
      <c r="D8" s="266"/>
      <c r="E8" s="185" t="s">
        <v>25</v>
      </c>
      <c r="F8" s="192"/>
    </row>
    <row r="9" spans="1:6" s="77" customFormat="1" ht="15.6" x14ac:dyDescent="0.3">
      <c r="A9" s="374" t="s">
        <v>26</v>
      </c>
      <c r="B9" s="375"/>
      <c r="C9" s="376"/>
      <c r="D9" s="266"/>
      <c r="E9" s="185" t="s">
        <v>25</v>
      </c>
      <c r="F9" s="192"/>
    </row>
    <row r="10" spans="1:6" s="77" customFormat="1" ht="15.6" x14ac:dyDescent="0.3">
      <c r="A10" s="374" t="s">
        <v>27</v>
      </c>
      <c r="B10" s="375"/>
      <c r="C10" s="376"/>
      <c r="D10" s="266"/>
      <c r="E10" s="185" t="s">
        <v>25</v>
      </c>
      <c r="F10" s="192"/>
    </row>
    <row r="11" spans="1:6" s="77" customFormat="1" ht="6" customHeight="1" x14ac:dyDescent="0.3">
      <c r="A11" s="193"/>
      <c r="B11" s="1"/>
      <c r="C11" s="1"/>
      <c r="D11" s="422"/>
      <c r="E11" s="1"/>
      <c r="F11" s="197"/>
    </row>
    <row r="12" spans="1:6" x14ac:dyDescent="0.3">
      <c r="A12" s="199"/>
      <c r="B12" s="200"/>
      <c r="C12" s="200"/>
      <c r="D12" s="52" t="s">
        <v>28</v>
      </c>
      <c r="E12" s="52" t="s">
        <v>143</v>
      </c>
      <c r="F12" s="201" t="s">
        <v>29</v>
      </c>
    </row>
    <row r="13" spans="1:6" ht="15" customHeight="1" x14ac:dyDescent="0.3">
      <c r="A13" s="198" t="s">
        <v>19</v>
      </c>
      <c r="B13" s="134"/>
      <c r="C13" s="135"/>
      <c r="D13" s="51">
        <v>100</v>
      </c>
      <c r="E13" s="51">
        <v>100</v>
      </c>
      <c r="F13" s="202">
        <v>100</v>
      </c>
    </row>
    <row r="14" spans="1:6" ht="15" customHeight="1" x14ac:dyDescent="0.3">
      <c r="A14" s="203" t="s">
        <v>137</v>
      </c>
      <c r="B14" s="53"/>
      <c r="C14" s="54"/>
      <c r="D14" s="267"/>
      <c r="E14" s="268"/>
      <c r="F14" s="275"/>
    </row>
    <row r="15" spans="1:6" x14ac:dyDescent="0.3">
      <c r="A15" s="203" t="s">
        <v>9</v>
      </c>
      <c r="B15" s="53"/>
      <c r="C15" s="54"/>
      <c r="D15" s="269"/>
      <c r="E15" s="270"/>
      <c r="F15" s="276"/>
    </row>
    <row r="16" spans="1:6" x14ac:dyDescent="0.3">
      <c r="A16" s="203" t="s">
        <v>10</v>
      </c>
      <c r="B16" s="53"/>
      <c r="C16" s="54"/>
      <c r="D16" s="269"/>
      <c r="E16" s="270"/>
      <c r="F16" s="277"/>
    </row>
    <row r="17" spans="1:6" x14ac:dyDescent="0.3">
      <c r="A17" s="203" t="s">
        <v>11</v>
      </c>
      <c r="B17" s="53"/>
      <c r="C17" s="54"/>
      <c r="D17" s="271"/>
      <c r="E17" s="272"/>
      <c r="F17" s="156"/>
    </row>
    <row r="18" spans="1:6" x14ac:dyDescent="0.3">
      <c r="A18" s="203" t="s">
        <v>12</v>
      </c>
      <c r="B18" s="53"/>
      <c r="C18" s="54"/>
      <c r="D18" s="273"/>
      <c r="E18" s="274"/>
      <c r="F18" s="156"/>
    </row>
    <row r="19" spans="1:6" x14ac:dyDescent="0.3">
      <c r="A19" s="203" t="s">
        <v>13</v>
      </c>
      <c r="B19" s="53"/>
      <c r="C19" s="54"/>
      <c r="D19" s="271"/>
      <c r="E19" s="272"/>
      <c r="F19" s="278"/>
    </row>
    <row r="20" spans="1:6" ht="15" customHeight="1" x14ac:dyDescent="0.3">
      <c r="A20" s="203" t="s">
        <v>14</v>
      </c>
      <c r="B20" s="53"/>
      <c r="C20" s="54"/>
      <c r="D20" s="271"/>
      <c r="E20" s="272"/>
      <c r="F20" s="278"/>
    </row>
    <row r="21" spans="1:6" x14ac:dyDescent="0.3">
      <c r="A21" s="203" t="s">
        <v>51</v>
      </c>
      <c r="B21" s="53"/>
      <c r="C21" s="54"/>
      <c r="D21" s="271"/>
      <c r="E21" s="272"/>
      <c r="F21" s="278"/>
    </row>
    <row r="22" spans="1:6" ht="15" customHeight="1" x14ac:dyDescent="0.3">
      <c r="A22" s="203" t="s">
        <v>50</v>
      </c>
      <c r="B22" s="53"/>
      <c r="C22" s="54"/>
      <c r="D22" s="157"/>
      <c r="E22" s="157"/>
      <c r="F22" s="278"/>
    </row>
    <row r="23" spans="1:6" x14ac:dyDescent="0.3">
      <c r="A23" s="357" t="s">
        <v>30</v>
      </c>
      <c r="B23" s="358"/>
      <c r="C23" s="359"/>
      <c r="D23" s="50">
        <f>SUM(D15:D21)</f>
        <v>0</v>
      </c>
      <c r="E23" s="50">
        <f>SUM(E15:E21)</f>
        <v>0</v>
      </c>
      <c r="F23" s="204">
        <f>SUM(F15,F16,F19,F20,F21,F22)</f>
        <v>0</v>
      </c>
    </row>
    <row r="24" spans="1:6" x14ac:dyDescent="0.3">
      <c r="A24" s="391" t="s">
        <v>15</v>
      </c>
      <c r="B24" s="392"/>
      <c r="C24" s="55"/>
      <c r="D24" s="205"/>
      <c r="E24" s="205"/>
      <c r="F24" s="206"/>
    </row>
    <row r="25" spans="1:6" x14ac:dyDescent="0.3">
      <c r="A25" s="393" t="s">
        <v>31</v>
      </c>
      <c r="B25" s="394"/>
      <c r="C25" s="56"/>
      <c r="D25" s="270"/>
      <c r="E25" s="270"/>
      <c r="F25" s="276"/>
    </row>
    <row r="26" spans="1:6" x14ac:dyDescent="0.3">
      <c r="A26" s="349" t="s">
        <v>0</v>
      </c>
      <c r="B26" s="350"/>
      <c r="C26" s="54"/>
      <c r="D26" s="270"/>
      <c r="E26" s="270"/>
      <c r="F26" s="276"/>
    </row>
    <row r="27" spans="1:6" x14ac:dyDescent="0.3">
      <c r="A27" s="349" t="s">
        <v>1</v>
      </c>
      <c r="B27" s="350"/>
      <c r="C27" s="54"/>
      <c r="D27" s="270"/>
      <c r="E27" s="270"/>
      <c r="F27" s="276"/>
    </row>
    <row r="28" spans="1:6" x14ac:dyDescent="0.3">
      <c r="A28" s="349" t="s">
        <v>2</v>
      </c>
      <c r="B28" s="350"/>
      <c r="C28" s="54"/>
      <c r="D28" s="270"/>
      <c r="E28" s="270"/>
      <c r="F28" s="276"/>
    </row>
    <row r="29" spans="1:6" x14ac:dyDescent="0.3">
      <c r="A29" s="349" t="s">
        <v>3</v>
      </c>
      <c r="B29" s="350"/>
      <c r="C29" s="54"/>
      <c r="D29" s="270"/>
      <c r="E29" s="270"/>
      <c r="F29" s="276"/>
    </row>
    <row r="30" spans="1:6" x14ac:dyDescent="0.3">
      <c r="A30" s="393" t="s">
        <v>55</v>
      </c>
      <c r="B30" s="394"/>
      <c r="C30" s="54"/>
      <c r="D30" s="270"/>
      <c r="E30" s="270"/>
      <c r="F30" s="276"/>
    </row>
    <row r="31" spans="1:6" x14ac:dyDescent="0.3">
      <c r="A31" s="349" t="s">
        <v>4</v>
      </c>
      <c r="B31" s="350"/>
      <c r="C31" s="54"/>
      <c r="D31" s="270"/>
      <c r="E31" s="270"/>
      <c r="F31" s="276"/>
    </row>
    <row r="32" spans="1:6" x14ac:dyDescent="0.3">
      <c r="A32" s="349" t="s">
        <v>54</v>
      </c>
      <c r="B32" s="350"/>
      <c r="C32" s="54"/>
      <c r="D32" s="270"/>
      <c r="E32" s="270"/>
      <c r="F32" s="276"/>
    </row>
    <row r="33" spans="1:6" x14ac:dyDescent="0.3">
      <c r="A33" s="349" t="s">
        <v>5</v>
      </c>
      <c r="B33" s="350"/>
      <c r="C33" s="54"/>
      <c r="D33" s="270"/>
      <c r="E33" s="270"/>
      <c r="F33" s="276"/>
    </row>
    <row r="34" spans="1:6" x14ac:dyDescent="0.3">
      <c r="A34" s="385" t="s">
        <v>56</v>
      </c>
      <c r="B34" s="386"/>
      <c r="C34" s="54"/>
      <c r="D34" s="270"/>
      <c r="E34" s="270"/>
      <c r="F34" s="276"/>
    </row>
    <row r="35" spans="1:6" ht="15" customHeight="1" x14ac:dyDescent="0.3">
      <c r="A35" s="360" t="s">
        <v>146</v>
      </c>
      <c r="B35" s="361"/>
      <c r="C35" s="362"/>
      <c r="D35" s="270"/>
      <c r="E35" s="270"/>
      <c r="F35" s="276"/>
    </row>
    <row r="36" spans="1:6" ht="15" customHeight="1" x14ac:dyDescent="0.3">
      <c r="A36" s="385" t="s">
        <v>46</v>
      </c>
      <c r="B36" s="386"/>
      <c r="C36" s="163"/>
      <c r="D36" s="270"/>
      <c r="E36" s="270"/>
      <c r="F36" s="276"/>
    </row>
    <row r="37" spans="1:6" x14ac:dyDescent="0.3">
      <c r="A37" s="351" t="s">
        <v>32</v>
      </c>
      <c r="B37" s="352"/>
      <c r="C37" s="353"/>
      <c r="D37" s="57">
        <f>SUM(D23:D36)</f>
        <v>0</v>
      </c>
      <c r="E37" s="57">
        <f>SUM(E23:E36)</f>
        <v>0</v>
      </c>
      <c r="F37" s="208">
        <f>SUM(F23:F36)</f>
        <v>0</v>
      </c>
    </row>
    <row r="38" spans="1:6" x14ac:dyDescent="0.3">
      <c r="A38" s="380" t="s">
        <v>33</v>
      </c>
      <c r="B38" s="381"/>
      <c r="C38" s="382"/>
      <c r="D38" s="57">
        <f>D13+D37</f>
        <v>100</v>
      </c>
      <c r="E38" s="57">
        <f>E13+E37</f>
        <v>100</v>
      </c>
      <c r="F38" s="208">
        <f>F13+F37</f>
        <v>100</v>
      </c>
    </row>
    <row r="39" spans="1:6" ht="15" customHeight="1" x14ac:dyDescent="0.3">
      <c r="A39" s="363" t="s">
        <v>16</v>
      </c>
      <c r="B39" s="364"/>
      <c r="C39" s="58"/>
      <c r="D39" s="59"/>
      <c r="E39" s="59"/>
      <c r="F39" s="59"/>
    </row>
    <row r="40" spans="1:6" ht="24.75" customHeight="1" x14ac:dyDescent="0.3">
      <c r="A40" s="360" t="s">
        <v>90</v>
      </c>
      <c r="B40" s="361"/>
      <c r="C40" s="365"/>
      <c r="D40" s="279"/>
      <c r="E40" s="279"/>
      <c r="F40" s="280"/>
    </row>
    <row r="41" spans="1:6" ht="15.75" customHeight="1" x14ac:dyDescent="0.3">
      <c r="A41" s="366" t="s">
        <v>45</v>
      </c>
      <c r="B41" s="367"/>
      <c r="C41" s="54"/>
      <c r="D41" s="281"/>
      <c r="E41" s="281"/>
      <c r="F41" s="282"/>
    </row>
    <row r="42" spans="1:6" x14ac:dyDescent="0.3">
      <c r="A42" s="349" t="s">
        <v>47</v>
      </c>
      <c r="B42" s="350"/>
      <c r="C42" s="54"/>
      <c r="D42" s="283"/>
      <c r="E42" s="283"/>
      <c r="F42" s="284"/>
    </row>
    <row r="43" spans="1:6" x14ac:dyDescent="0.3">
      <c r="A43" s="363" t="s">
        <v>17</v>
      </c>
      <c r="B43" s="364"/>
      <c r="C43" s="58"/>
      <c r="D43" s="157"/>
      <c r="E43" s="157"/>
      <c r="F43" s="209"/>
    </row>
    <row r="44" spans="1:6" x14ac:dyDescent="0.3">
      <c r="A44" s="349" t="s">
        <v>34</v>
      </c>
      <c r="B44" s="350"/>
      <c r="C44" s="54"/>
      <c r="D44" s="285"/>
      <c r="E44" s="285"/>
      <c r="F44" s="286"/>
    </row>
    <row r="45" spans="1:6" x14ac:dyDescent="0.3">
      <c r="A45" s="385" t="s">
        <v>53</v>
      </c>
      <c r="B45" s="386"/>
      <c r="C45" s="387"/>
      <c r="D45" s="283"/>
      <c r="E45" s="283"/>
      <c r="F45" s="284"/>
    </row>
    <row r="46" spans="1:6" x14ac:dyDescent="0.3">
      <c r="A46" s="385" t="s">
        <v>49</v>
      </c>
      <c r="B46" s="386"/>
      <c r="C46" s="387"/>
      <c r="D46" s="283"/>
      <c r="E46" s="283"/>
      <c r="F46" s="284"/>
    </row>
    <row r="47" spans="1:6" x14ac:dyDescent="0.3">
      <c r="A47" s="349" t="s">
        <v>6</v>
      </c>
      <c r="B47" s="350"/>
      <c r="C47" s="54"/>
      <c r="D47" s="283"/>
      <c r="E47" s="283"/>
      <c r="F47" s="284"/>
    </row>
    <row r="48" spans="1:6" x14ac:dyDescent="0.3">
      <c r="A48" s="349" t="s">
        <v>7</v>
      </c>
      <c r="B48" s="350"/>
      <c r="C48" s="54"/>
      <c r="D48" s="283"/>
      <c r="E48" s="283"/>
      <c r="F48" s="284"/>
    </row>
    <row r="49" spans="1:6" x14ac:dyDescent="0.3">
      <c r="A49" s="349" t="s">
        <v>48</v>
      </c>
      <c r="B49" s="350"/>
      <c r="C49" s="54"/>
      <c r="D49" s="283"/>
      <c r="E49" s="283"/>
      <c r="F49" s="284"/>
    </row>
    <row r="50" spans="1:6" x14ac:dyDescent="0.3">
      <c r="A50" s="351" t="s">
        <v>44</v>
      </c>
      <c r="B50" s="352"/>
      <c r="C50" s="353"/>
      <c r="D50" s="50">
        <f>SUM(D40,D41,D42,D44,D45,D46,D47,D48,D49)</f>
        <v>0</v>
      </c>
      <c r="E50" s="50">
        <f>SUM(E40,E41,E42,E44,E45,E46,E47,E48,E49)</f>
        <v>0</v>
      </c>
      <c r="F50" s="204">
        <f>SUM(F40,F41,F42,F44,F45,F46,F47,F48,F49)</f>
        <v>0</v>
      </c>
    </row>
    <row r="51" spans="1:6" x14ac:dyDescent="0.3">
      <c r="A51" s="354" t="s">
        <v>18</v>
      </c>
      <c r="B51" s="355"/>
      <c r="C51" s="356"/>
      <c r="D51" s="50">
        <f>D50+D38</f>
        <v>100</v>
      </c>
      <c r="E51" s="50">
        <f>E50+E38</f>
        <v>100</v>
      </c>
      <c r="F51" s="204">
        <f>F50+F38</f>
        <v>100</v>
      </c>
    </row>
    <row r="52" spans="1:6" x14ac:dyDescent="0.3">
      <c r="A52" s="207" t="s">
        <v>8</v>
      </c>
      <c r="B52" s="133"/>
      <c r="C52" s="287"/>
      <c r="D52" s="158">
        <f>D51*C52%</f>
        <v>0</v>
      </c>
      <c r="E52" s="158">
        <f>E51*C52%</f>
        <v>0</v>
      </c>
      <c r="F52" s="210">
        <f>F51*C52%</f>
        <v>0</v>
      </c>
    </row>
    <row r="53" spans="1:6" x14ac:dyDescent="0.3">
      <c r="A53" s="380" t="s">
        <v>35</v>
      </c>
      <c r="B53" s="381"/>
      <c r="C53" s="382"/>
      <c r="D53" s="50">
        <f>SUM(D51:D52)</f>
        <v>100</v>
      </c>
      <c r="E53" s="50">
        <f>SUM(E51:E52)</f>
        <v>100</v>
      </c>
      <c r="F53" s="204">
        <f>SUM(F51:F52)</f>
        <v>100</v>
      </c>
    </row>
    <row r="54" spans="1:6" x14ac:dyDescent="0.3">
      <c r="A54" s="380" t="s">
        <v>36</v>
      </c>
      <c r="B54" s="381"/>
      <c r="C54" s="382"/>
      <c r="D54" s="159">
        <f>$D$14*D53%</f>
        <v>0</v>
      </c>
      <c r="E54" s="159">
        <f>$E$14*E53%</f>
        <v>0</v>
      </c>
      <c r="F54" s="211">
        <f>$F$14*F53%</f>
        <v>0</v>
      </c>
    </row>
    <row r="55" spans="1:6" x14ac:dyDescent="0.3">
      <c r="A55" s="380" t="s">
        <v>37</v>
      </c>
      <c r="B55" s="381"/>
      <c r="C55" s="382"/>
      <c r="D55" s="160">
        <f>D38/D53*100</f>
        <v>100</v>
      </c>
      <c r="E55" s="160">
        <f>E38/E53*100</f>
        <v>100</v>
      </c>
      <c r="F55" s="212">
        <f>F38/F53*100</f>
        <v>100</v>
      </c>
    </row>
    <row r="56" spans="1:6" x14ac:dyDescent="0.3">
      <c r="A56" s="213"/>
      <c r="B56" s="194"/>
      <c r="C56" s="194"/>
      <c r="D56" s="194"/>
      <c r="E56" s="194"/>
      <c r="F56" s="214"/>
    </row>
    <row r="57" spans="1:6" x14ac:dyDescent="0.3">
      <c r="A57" s="215"/>
      <c r="B57" s="216"/>
      <c r="C57" s="216"/>
      <c r="D57" s="60" t="s">
        <v>28</v>
      </c>
      <c r="E57" s="60" t="s">
        <v>143</v>
      </c>
      <c r="F57" s="217" t="s">
        <v>29</v>
      </c>
    </row>
    <row r="58" spans="1:6" x14ac:dyDescent="0.3">
      <c r="A58" s="215"/>
      <c r="B58" s="216"/>
      <c r="C58" s="216" t="s">
        <v>145</v>
      </c>
      <c r="D58" s="288">
        <v>0</v>
      </c>
      <c r="E58" s="289">
        <v>0</v>
      </c>
      <c r="F58" s="290">
        <v>0</v>
      </c>
    </row>
    <row r="59" spans="1:6" x14ac:dyDescent="0.3">
      <c r="A59" s="215"/>
      <c r="B59" s="216"/>
      <c r="C59" s="216" t="s">
        <v>38</v>
      </c>
      <c r="D59" s="383">
        <f>D58+E58+F58</f>
        <v>0</v>
      </c>
      <c r="E59" s="383"/>
      <c r="F59" s="383"/>
    </row>
    <row r="60" spans="1:6" x14ac:dyDescent="0.3">
      <c r="A60" s="218"/>
      <c r="B60" s="219"/>
      <c r="C60" s="219" t="s">
        <v>39</v>
      </c>
      <c r="D60" s="384">
        <f>(D54*D58+E54*E58+F54*F58)/100</f>
        <v>0</v>
      </c>
      <c r="E60" s="384"/>
      <c r="F60" s="384"/>
    </row>
    <row r="61" spans="1:6" x14ac:dyDescent="0.3">
      <c r="A61" s="218"/>
      <c r="B61" s="219"/>
      <c r="C61" s="219"/>
      <c r="D61" s="137"/>
      <c r="E61" s="184"/>
      <c r="F61" s="138"/>
    </row>
    <row r="62" spans="1:6" x14ac:dyDescent="0.3">
      <c r="A62" s="395" t="s">
        <v>82</v>
      </c>
      <c r="B62" s="396"/>
      <c r="C62" s="61"/>
      <c r="D62" s="397"/>
      <c r="E62" s="397"/>
      <c r="F62" s="397"/>
    </row>
    <row r="63" spans="1:6" x14ac:dyDescent="0.3">
      <c r="A63" s="395" t="s">
        <v>83</v>
      </c>
      <c r="B63" s="396"/>
      <c r="C63" s="61"/>
      <c r="D63" s="377"/>
      <c r="E63" s="378"/>
      <c r="F63" s="379"/>
    </row>
    <row r="64" spans="1:6" x14ac:dyDescent="0.3">
      <c r="A64" s="199"/>
      <c r="B64" s="200"/>
      <c r="C64" s="200"/>
      <c r="D64" s="220"/>
      <c r="E64" s="220"/>
      <c r="F64" s="221"/>
    </row>
    <row r="65" spans="1:6" x14ac:dyDescent="0.3">
      <c r="A65" s="215"/>
      <c r="B65" s="216"/>
      <c r="C65" s="216" t="s">
        <v>40</v>
      </c>
      <c r="D65" s="62">
        <f>(D55*D58+E58*E55+F55*F58)/100</f>
        <v>0</v>
      </c>
      <c r="E65" s="222"/>
      <c r="F65" s="221"/>
    </row>
    <row r="66" spans="1:6" x14ac:dyDescent="0.3">
      <c r="A66" s="215"/>
      <c r="B66" s="216"/>
      <c r="C66" s="216" t="s">
        <v>41</v>
      </c>
      <c r="D66" s="62">
        <f>(D53*D58+E53*E58+F53*F58)/100</f>
        <v>0</v>
      </c>
      <c r="E66" s="222"/>
      <c r="F66" s="221"/>
    </row>
    <row r="67" spans="1:6" ht="66" customHeight="1" x14ac:dyDescent="0.3">
      <c r="A67" s="388" t="s">
        <v>175</v>
      </c>
      <c r="B67" s="389"/>
      <c r="C67" s="389"/>
      <c r="D67" s="389"/>
      <c r="E67" s="389"/>
      <c r="F67" s="390"/>
    </row>
  </sheetData>
  <sheetProtection algorithmName="SHA-512" hashValue="8NubyPNbf9pIVaMTBZ2Sq3/Wd7zIHqt+Lp3+hCDwJXdbkKOMliT4W4gCuZ+4R6Qr74Crlpq2I0m6pqO6ByElaA==" saltValue="PrOtX/XumXKdPWwL1O8bFA==" spinCount="100000" sheet="1"/>
  <protectedRanges>
    <protectedRange sqref="D8:D10 D14:F16 D17:E21 F19:F22 D25:F36 D40:F42 D44:F49 C52 D58 E58 F58 D62:F63" name="Bereich1"/>
  </protectedRanges>
  <mergeCells count="45">
    <mergeCell ref="A67:F67"/>
    <mergeCell ref="A24:B24"/>
    <mergeCell ref="A25:B25"/>
    <mergeCell ref="A26:B26"/>
    <mergeCell ref="A27:B27"/>
    <mergeCell ref="A34:B34"/>
    <mergeCell ref="A37:C37"/>
    <mergeCell ref="A38:C38"/>
    <mergeCell ref="A29:B29"/>
    <mergeCell ref="A30:B30"/>
    <mergeCell ref="A31:B31"/>
    <mergeCell ref="A32:B32"/>
    <mergeCell ref="A48:B48"/>
    <mergeCell ref="A62:B62"/>
    <mergeCell ref="D62:F62"/>
    <mergeCell ref="A63:B63"/>
    <mergeCell ref="D63:F63"/>
    <mergeCell ref="A55:C55"/>
    <mergeCell ref="D59:F59"/>
    <mergeCell ref="D60:F60"/>
    <mergeCell ref="A10:C10"/>
    <mergeCell ref="A54:C54"/>
    <mergeCell ref="A44:B44"/>
    <mergeCell ref="A47:B47"/>
    <mergeCell ref="A33:B33"/>
    <mergeCell ref="A45:C45"/>
    <mergeCell ref="A46:C46"/>
    <mergeCell ref="A36:B36"/>
    <mergeCell ref="A53:C53"/>
    <mergeCell ref="D3:F3"/>
    <mergeCell ref="A49:B49"/>
    <mergeCell ref="A50:C50"/>
    <mergeCell ref="A51:C51"/>
    <mergeCell ref="A28:B28"/>
    <mergeCell ref="A23:C23"/>
    <mergeCell ref="A35:C35"/>
    <mergeCell ref="A39:B39"/>
    <mergeCell ref="A40:C40"/>
    <mergeCell ref="A41:B41"/>
    <mergeCell ref="A42:B42"/>
    <mergeCell ref="A4:F4"/>
    <mergeCell ref="A5:F5"/>
    <mergeCell ref="A8:C8"/>
    <mergeCell ref="A9:C9"/>
    <mergeCell ref="A43:B43"/>
  </mergeCells>
  <phoneticPr fontId="0" type="noConversion"/>
  <conditionalFormatting sqref="D59:E59">
    <cfRule type="cellIs" dxfId="3" priority="1" stopIfTrue="1" operator="lessThan">
      <formula>100</formula>
    </cfRule>
    <cfRule type="cellIs" dxfId="2" priority="2" stopIfTrue="1" operator="greaterThan">
      <formula>100</formula>
    </cfRule>
    <cfRule type="cellIs" dxfId="1" priority="3" stopIfTrue="1" operator="equal">
      <formula>100</formula>
    </cfRule>
  </conditionalFormatting>
  <printOptions horizontalCentered="1"/>
  <pageMargins left="0.59055118110236227" right="0.19685039370078741" top="0.59055118110236227" bottom="0.39370078740157483" header="0" footer="0.19685039370078741"/>
  <pageSetup paperSize="9" scale="64" firstPageNumber="0" orientation="portrait" horizontalDpi="300" verticalDpi="300" r:id="rId1"/>
  <headerFooter alignWithMargins="0">
    <oddFooter>&amp;R&amp;"Arial,Standard"&amp;9Seite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H12"/>
  <sheetViews>
    <sheetView showGridLines="0" view="pageBreakPreview" zoomScale="90" zoomScaleNormal="83" zoomScaleSheetLayoutView="90" workbookViewId="0">
      <selection activeCell="G7" sqref="G7"/>
    </sheetView>
  </sheetViews>
  <sheetFormatPr baseColWidth="10" defaultColWidth="11.44140625" defaultRowHeight="13.8" x14ac:dyDescent="0.25"/>
  <cols>
    <col min="1" max="1" width="7.44140625" style="128" customWidth="1"/>
    <col min="2" max="3" width="15.44140625" style="71" customWidth="1"/>
    <col min="4" max="4" width="45.44140625" style="71" customWidth="1"/>
    <col min="5" max="5" width="14.77734375" style="105" customWidth="1"/>
    <col min="6" max="6" width="66.44140625" style="117" customWidth="1"/>
    <col min="7" max="8" width="15.44140625" style="71" customWidth="1"/>
    <col min="9" max="16384" width="11.44140625" style="71"/>
  </cols>
  <sheetData>
    <row r="1" spans="1:8" s="4" customFormat="1" ht="28.5" customHeight="1" x14ac:dyDescent="0.25">
      <c r="A1" s="399" t="str">
        <f>'Inhaltsverz. u allg Hin.Los4   '!A1</f>
        <v>Vergabe Glasreinigung</v>
      </c>
      <c r="B1" s="399"/>
      <c r="C1" s="399"/>
      <c r="D1" s="399"/>
      <c r="E1" s="30"/>
      <c r="F1" s="48"/>
      <c r="G1" s="15"/>
      <c r="H1" s="16"/>
    </row>
    <row r="2" spans="1:8" s="4" customFormat="1" ht="13.2" x14ac:dyDescent="0.25">
      <c r="A2" s="401" t="str">
        <f>'Inhaltsverz. u allg Hin.Los4   '!A2</f>
        <v>Anhang Teil C (EXCEL-Teil)</v>
      </c>
      <c r="B2" s="401"/>
      <c r="C2" s="401"/>
      <c r="D2" s="15"/>
      <c r="E2" s="15"/>
      <c r="F2" s="15"/>
      <c r="G2" s="15"/>
      <c r="H2" s="15"/>
    </row>
    <row r="3" spans="1:8" s="7" customFormat="1" ht="15.75" customHeight="1" x14ac:dyDescent="0.3">
      <c r="A3" s="400" t="s">
        <v>60</v>
      </c>
      <c r="B3" s="400"/>
      <c r="C3" s="326" t="str">
        <f>'Inhaltsverz. u allg Hin.Los4   '!B3</f>
        <v>Verwaltungsgemeinschaft Kochel am See</v>
      </c>
      <c r="D3" s="326"/>
      <c r="E3" s="326"/>
      <c r="F3" s="168" t="str">
        <f>'Inhaltsverz. u allg Hin.Los4   '!D3</f>
        <v>Vergabenummer/   Aktenzeichen:</v>
      </c>
      <c r="G3" s="326" t="str">
        <f>'Inhaltsverz. u allg Hin.Los4   '!E3</f>
        <v>EU-3-2-cst-26-131</v>
      </c>
      <c r="H3" s="326"/>
    </row>
    <row r="4" spans="1:8" s="4" customFormat="1" ht="17.25" customHeight="1" x14ac:dyDescent="0.25">
      <c r="A4" s="307" t="s">
        <v>176</v>
      </c>
      <c r="B4" s="307"/>
      <c r="C4" s="307"/>
      <c r="D4" s="307"/>
      <c r="E4" s="307"/>
      <c r="F4" s="307"/>
      <c r="G4" s="307"/>
      <c r="H4" s="307"/>
    </row>
    <row r="5" spans="1:8" ht="15.75" customHeight="1" x14ac:dyDescent="0.25">
      <c r="A5" s="86"/>
      <c r="B5" s="4"/>
      <c r="C5" s="4"/>
      <c r="D5" s="4"/>
      <c r="E5" s="103"/>
      <c r="F5" s="108"/>
      <c r="G5" s="4"/>
      <c r="H5" s="4"/>
    </row>
    <row r="6" spans="1:8" s="104" customFormat="1" ht="30" customHeight="1" x14ac:dyDescent="0.3">
      <c r="A6" s="110" t="s">
        <v>95</v>
      </c>
      <c r="B6" s="111" t="s">
        <v>138</v>
      </c>
      <c r="C6" s="112" t="s">
        <v>98</v>
      </c>
      <c r="D6" s="113" t="s">
        <v>139</v>
      </c>
      <c r="E6" s="113" t="s">
        <v>43</v>
      </c>
      <c r="F6" s="113" t="s">
        <v>94</v>
      </c>
      <c r="G6" s="112" t="s">
        <v>84</v>
      </c>
      <c r="H6" s="114" t="s">
        <v>92</v>
      </c>
    </row>
    <row r="7" spans="1:8" ht="46.5" customHeight="1" x14ac:dyDescent="0.25">
      <c r="A7" s="136" t="str">
        <f>tbl_BasisLos1[[#This Row],[Glasarten]]&amp;tbl_BasisLos1[[#This Row],[Reinigungstage Jahr]]</f>
        <v>Ear1</v>
      </c>
      <c r="B7" s="86" t="s">
        <v>241</v>
      </c>
      <c r="C7" s="262">
        <v>1</v>
      </c>
      <c r="D7" s="173" t="s">
        <v>245</v>
      </c>
      <c r="E7" s="86" t="s">
        <v>240</v>
      </c>
      <c r="F7" s="263" t="s">
        <v>246</v>
      </c>
      <c r="G7" s="291"/>
      <c r="H7" s="155">
        <f>'SVS Glas Los 4'!$D$60</f>
        <v>0</v>
      </c>
    </row>
    <row r="8" spans="1:8" ht="46.5" customHeight="1" x14ac:dyDescent="0.25">
      <c r="A8" s="136" t="str">
        <f>tbl_BasisLos1[[#This Row],[Glasarten]]&amp;tbl_BasisLos1[[#This Row],[Reinigungstage Jahr]]</f>
        <v>Ea1</v>
      </c>
      <c r="B8" s="86" t="s">
        <v>242</v>
      </c>
      <c r="C8" s="262">
        <v>1</v>
      </c>
      <c r="D8" s="173" t="s">
        <v>245</v>
      </c>
      <c r="E8" s="86" t="s">
        <v>240</v>
      </c>
      <c r="F8" s="263" t="s">
        <v>247</v>
      </c>
      <c r="G8" s="292"/>
      <c r="H8" s="155">
        <f>'SVS Glas Los 4'!$D$60</f>
        <v>0</v>
      </c>
    </row>
    <row r="9" spans="1:8" ht="46.5" customHeight="1" x14ac:dyDescent="0.25">
      <c r="A9" s="136" t="str">
        <f>tbl_BasisLos1[[#This Row],[Glasarten]]&amp;tbl_BasisLos1[[#This Row],[Reinigungstage Jahr]]</f>
        <v>Ei2</v>
      </c>
      <c r="B9" s="115" t="s">
        <v>243</v>
      </c>
      <c r="C9" s="262">
        <v>2</v>
      </c>
      <c r="D9" s="173" t="s">
        <v>249</v>
      </c>
      <c r="E9" s="86" t="s">
        <v>113</v>
      </c>
      <c r="F9" s="263" t="s">
        <v>248</v>
      </c>
      <c r="G9" s="291"/>
      <c r="H9" s="155">
        <f>'SVS Glas Los 4'!$D$60</f>
        <v>0</v>
      </c>
    </row>
    <row r="10" spans="1:8" ht="25.5" customHeight="1" x14ac:dyDescent="0.25">
      <c r="A10" s="119" t="str">
        <f>tbl_BasisLos1[[#This Row],[Glasarten]]&amp;tbl_BasisLos1[[#This Row],[Reinigungstage Jahr]]</f>
        <v>0</v>
      </c>
      <c r="B10" s="115" t="s">
        <v>96</v>
      </c>
      <c r="C10" s="118">
        <v>0</v>
      </c>
      <c r="D10" s="116" t="s">
        <v>89</v>
      </c>
      <c r="E10" s="115">
        <v>0</v>
      </c>
      <c r="F10" s="116" t="s">
        <v>93</v>
      </c>
      <c r="G10" s="162"/>
      <c r="H10" s="155"/>
    </row>
    <row r="12" spans="1:8" ht="14.55" customHeight="1" x14ac:dyDescent="0.25">
      <c r="A12" s="398" t="s">
        <v>140</v>
      </c>
      <c r="B12" s="398"/>
      <c r="C12" s="398"/>
      <c r="D12" s="398"/>
      <c r="E12" s="398"/>
      <c r="F12" s="398"/>
      <c r="G12" s="398"/>
    </row>
  </sheetData>
  <sheetProtection algorithmName="SHA-512" hashValue="Kalp7/k2Q9E/yaNkofjhJ5NbsQlplqBcAUOVwGucEKOdd4cfEG1yo95XirgaV81q1CUa77XKpeQWnV2/Bvex9w==" saltValue="Miq+aNfrJvuj68ty1aAamQ==" spinCount="100000" sheet="1" objects="1" scenarios="1"/>
  <protectedRanges>
    <protectedRange sqref="G7:G9" name="Bereich1"/>
  </protectedRanges>
  <mergeCells count="7">
    <mergeCell ref="A12:G12"/>
    <mergeCell ref="G3:H3"/>
    <mergeCell ref="A4:H4"/>
    <mergeCell ref="A1:D1"/>
    <mergeCell ref="A3:B3"/>
    <mergeCell ref="A2:C2"/>
    <mergeCell ref="C3:E3"/>
  </mergeCells>
  <pageMargins left="0.70866141732283472" right="0.70866141732283472" top="0.78740157480314965" bottom="0.78740157480314965" header="0.31496062992125984" footer="0.31496062992125984"/>
  <pageSetup paperSize="9" scale="44" orientation="portrait" r:id="rId1"/>
  <headerFooter>
    <oddFooter>&amp;R&amp;"Arial,Standard"&amp;9Seite &amp;P von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H34"/>
  <sheetViews>
    <sheetView showGridLines="0" view="pageBreakPreview" zoomScaleNormal="100" zoomScaleSheetLayoutView="100" workbookViewId="0">
      <selection activeCell="D24" sqref="D24:G24"/>
    </sheetView>
  </sheetViews>
  <sheetFormatPr baseColWidth="10" defaultColWidth="11.44140625" defaultRowHeight="13.8" x14ac:dyDescent="0.25"/>
  <cols>
    <col min="1" max="1" width="3.44140625" style="71" customWidth="1"/>
    <col min="2" max="2" width="46.44140625" style="71" customWidth="1"/>
    <col min="3" max="3" width="10.21875" style="71" customWidth="1"/>
    <col min="4" max="4" width="11.77734375" style="71" customWidth="1"/>
    <col min="5" max="5" width="17.44140625" style="71" customWidth="1"/>
    <col min="6" max="6" width="16.77734375" style="71" customWidth="1"/>
    <col min="7" max="7" width="12.44140625" style="71" customWidth="1"/>
    <col min="8" max="8" width="17.21875" style="71" customWidth="1"/>
    <col min="9" max="16384" width="11.44140625" style="71"/>
  </cols>
  <sheetData>
    <row r="1" spans="1:8" s="76" customFormat="1" ht="25.5" customHeight="1" x14ac:dyDescent="0.25">
      <c r="A1" s="19" t="str">
        <f>'Inhaltsverz. u allg Hin.Los4   '!A1</f>
        <v>Vergabe Glasreinigung</v>
      </c>
      <c r="B1" s="24"/>
      <c r="C1" s="20"/>
      <c r="D1" s="20"/>
      <c r="E1" s="14"/>
      <c r="F1" s="13"/>
      <c r="G1" s="13"/>
      <c r="H1" s="13"/>
    </row>
    <row r="2" spans="1:8" s="76" customFormat="1" ht="12" customHeight="1" x14ac:dyDescent="0.3">
      <c r="A2" s="49" t="str">
        <f>'Inhaltsverz. u allg Hin.Los4   '!A2</f>
        <v>Anhang Teil C (EXCEL-Teil)</v>
      </c>
      <c r="B2" s="13"/>
      <c r="C2" s="13"/>
      <c r="D2" s="13"/>
      <c r="E2" s="13"/>
      <c r="F2" s="13"/>
      <c r="G2" s="13"/>
      <c r="H2" s="13"/>
    </row>
    <row r="3" spans="1:8" s="76" customFormat="1" ht="26.4" x14ac:dyDescent="0.3">
      <c r="A3" s="400" t="s">
        <v>60</v>
      </c>
      <c r="B3" s="400"/>
      <c r="C3" s="326" t="str">
        <f>'Inhaltsverz. u allg Hin.Los4   '!B3</f>
        <v>Verwaltungsgemeinschaft Kochel am See</v>
      </c>
      <c r="D3" s="326"/>
      <c r="E3" s="326"/>
      <c r="F3" s="179" t="str">
        <f>'Inhaltsverz. u allg Hin.Los4   '!D3</f>
        <v>Vergabenummer/   Aktenzeichen:</v>
      </c>
      <c r="G3" s="326" t="str">
        <f>'Inhaltsverz. u allg Hin.Los4   '!E3</f>
        <v>EU-3-2-cst-26-131</v>
      </c>
      <c r="H3" s="326"/>
    </row>
    <row r="4" spans="1:8" s="78" customFormat="1" ht="15.75" customHeight="1" x14ac:dyDescent="0.3">
      <c r="A4" s="330" t="s">
        <v>177</v>
      </c>
      <c r="B4" s="330"/>
      <c r="C4" s="330"/>
      <c r="D4" s="330"/>
      <c r="E4" s="330"/>
      <c r="F4" s="330"/>
      <c r="G4" s="330"/>
      <c r="H4" s="330"/>
    </row>
    <row r="5" spans="1:8" s="78" customFormat="1" ht="6.75" customHeight="1" x14ac:dyDescent="0.3">
      <c r="A5" s="79"/>
      <c r="B5" s="79"/>
      <c r="C5" s="79"/>
      <c r="D5" s="79"/>
      <c r="E5" s="79"/>
      <c r="F5" s="79"/>
      <c r="G5" s="79"/>
      <c r="H5" s="79"/>
    </row>
    <row r="6" spans="1:8" x14ac:dyDescent="0.25">
      <c r="A6" s="311" t="s">
        <v>42</v>
      </c>
      <c r="B6" s="311"/>
      <c r="C6" s="311"/>
      <c r="D6" s="311"/>
      <c r="E6" s="311"/>
      <c r="F6" s="311"/>
      <c r="G6" s="311"/>
      <c r="H6" s="311"/>
    </row>
    <row r="7" spans="1:8" ht="6.75" customHeight="1" x14ac:dyDescent="0.25">
      <c r="A7" s="1"/>
      <c r="B7" s="66"/>
      <c r="C7" s="80"/>
      <c r="D7" s="80"/>
      <c r="E7" s="80"/>
      <c r="F7" s="80"/>
      <c r="G7" s="4"/>
      <c r="H7" s="4"/>
    </row>
    <row r="8" spans="1:8" ht="15.75" customHeight="1" x14ac:dyDescent="0.25">
      <c r="A8" s="415" t="s">
        <v>63</v>
      </c>
      <c r="B8" s="415"/>
      <c r="C8" s="415"/>
      <c r="D8" s="415"/>
      <c r="E8" s="415"/>
      <c r="F8" s="415"/>
      <c r="G8" s="415"/>
      <c r="H8" s="415"/>
    </row>
    <row r="9" spans="1:8" ht="6.75" customHeight="1" x14ac:dyDescent="0.25">
      <c r="A9" s="2"/>
      <c r="B9" s="2"/>
      <c r="C9" s="2"/>
      <c r="D9" s="2"/>
      <c r="E9" s="2"/>
      <c r="F9" s="2"/>
      <c r="G9" s="2"/>
      <c r="H9" s="2"/>
    </row>
    <row r="10" spans="1:8" ht="45" customHeight="1" x14ac:dyDescent="0.25">
      <c r="A10" s="405" t="s">
        <v>64</v>
      </c>
      <c r="B10" s="405"/>
      <c r="C10" s="405"/>
      <c r="D10" s="405"/>
      <c r="E10" s="405"/>
      <c r="F10" s="405"/>
      <c r="G10" s="405"/>
      <c r="H10" s="405"/>
    </row>
    <row r="11" spans="1:8" ht="6.75" customHeight="1" x14ac:dyDescent="0.25">
      <c r="A11" s="5"/>
      <c r="B11" s="5"/>
      <c r="C11" s="5"/>
      <c r="D11" s="5"/>
      <c r="E11" s="5"/>
      <c r="F11" s="5"/>
      <c r="G11" s="5"/>
      <c r="H11" s="5"/>
    </row>
    <row r="12" spans="1:8" x14ac:dyDescent="0.25">
      <c r="A12" s="81" t="s">
        <v>65</v>
      </c>
      <c r="B12" s="82"/>
      <c r="C12" s="82"/>
      <c r="D12" s="82"/>
      <c r="E12" s="82"/>
      <c r="F12" s="82"/>
      <c r="G12" s="5"/>
      <c r="H12" s="5"/>
    </row>
    <row r="13" spans="1:8" ht="6.75" customHeight="1" x14ac:dyDescent="0.25">
      <c r="A13" s="81"/>
      <c r="B13" s="82"/>
      <c r="C13" s="82"/>
      <c r="D13" s="82"/>
      <c r="E13" s="82"/>
      <c r="F13" s="82"/>
      <c r="G13" s="5"/>
      <c r="H13" s="5"/>
    </row>
    <row r="14" spans="1:8" ht="111" customHeight="1" x14ac:dyDescent="0.25">
      <c r="A14" s="413" t="s">
        <v>144</v>
      </c>
      <c r="B14" s="413"/>
      <c r="C14" s="413"/>
      <c r="D14" s="413"/>
      <c r="E14" s="413"/>
      <c r="F14" s="413"/>
      <c r="G14" s="413"/>
      <c r="H14" s="413"/>
    </row>
    <row r="15" spans="1:8" x14ac:dyDescent="0.25">
      <c r="A15" s="83" t="s">
        <v>66</v>
      </c>
      <c r="B15" s="83"/>
      <c r="C15" s="83"/>
      <c r="D15" s="83"/>
      <c r="E15" s="83"/>
      <c r="F15" s="83"/>
      <c r="G15" s="5"/>
      <c r="H15" s="5"/>
    </row>
    <row r="16" spans="1:8" x14ac:dyDescent="0.25">
      <c r="A16" s="83" t="s">
        <v>67</v>
      </c>
      <c r="B16" s="84"/>
      <c r="C16" s="84"/>
      <c r="D16" s="84"/>
      <c r="E16" s="84"/>
      <c r="F16" s="84"/>
      <c r="G16" s="5"/>
      <c r="H16" s="5"/>
    </row>
    <row r="17" spans="1:8" ht="14.25" customHeight="1" x14ac:dyDescent="0.25">
      <c r="A17" s="406" t="s">
        <v>68</v>
      </c>
      <c r="B17" s="406"/>
      <c r="C17" s="406"/>
      <c r="D17" s="406"/>
      <c r="E17" s="406"/>
      <c r="F17" s="406"/>
      <c r="G17" s="406"/>
      <c r="H17" s="406"/>
    </row>
    <row r="18" spans="1:8" ht="6.75" customHeight="1" x14ac:dyDescent="0.25">
      <c r="A18" s="4"/>
      <c r="B18" s="4"/>
      <c r="C18" s="4"/>
      <c r="D18" s="4"/>
      <c r="E18" s="4"/>
      <c r="F18" s="4"/>
      <c r="G18" s="4"/>
      <c r="H18" s="4"/>
    </row>
    <row r="19" spans="1:8" ht="15.75" customHeight="1" x14ac:dyDescent="0.25">
      <c r="A19" s="398" t="s">
        <v>69</v>
      </c>
      <c r="B19" s="398"/>
      <c r="C19" s="85"/>
      <c r="D19" s="85"/>
      <c r="E19" s="85"/>
      <c r="F19" s="85"/>
      <c r="G19" s="86"/>
      <c r="H19" s="86"/>
    </row>
    <row r="20" spans="1:8" ht="14.25" customHeight="1" x14ac:dyDescent="0.25">
      <c r="A20" s="407" t="s">
        <v>70</v>
      </c>
      <c r="B20" s="407"/>
      <c r="C20" s="407"/>
      <c r="D20" s="407"/>
      <c r="E20" s="407"/>
      <c r="F20" s="407"/>
      <c r="G20" s="407"/>
      <c r="H20" s="407"/>
    </row>
    <row r="21" spans="1:8" ht="10.5" customHeight="1" x14ac:dyDescent="0.25">
      <c r="A21" s="87"/>
      <c r="B21" s="87"/>
      <c r="C21" s="87"/>
      <c r="D21" s="87"/>
      <c r="E21" s="87"/>
      <c r="F21" s="87"/>
      <c r="G21" s="87"/>
      <c r="H21" s="87"/>
    </row>
    <row r="22" spans="1:8" ht="42.75" customHeight="1" x14ac:dyDescent="0.25">
      <c r="A22" s="87"/>
      <c r="B22" s="87"/>
      <c r="C22" s="88" t="s">
        <v>71</v>
      </c>
      <c r="D22" s="408" t="s">
        <v>72</v>
      </c>
      <c r="E22" s="408"/>
      <c r="F22" s="408"/>
      <c r="G22" s="408"/>
      <c r="H22" s="89" t="s">
        <v>73</v>
      </c>
    </row>
    <row r="23" spans="1:8" ht="8.25" customHeight="1" x14ac:dyDescent="0.25">
      <c r="A23" s="90"/>
      <c r="B23" s="90"/>
      <c r="C23" s="91"/>
      <c r="D23" s="92"/>
      <c r="E23" s="92"/>
      <c r="F23" s="92"/>
      <c r="G23" s="93"/>
      <c r="H23" s="94"/>
    </row>
    <row r="24" spans="1:8" ht="28.5" customHeight="1" x14ac:dyDescent="0.25">
      <c r="A24" s="95" t="s">
        <v>74</v>
      </c>
      <c r="B24" s="225" t="s">
        <v>211</v>
      </c>
      <c r="C24" s="226">
        <v>5</v>
      </c>
      <c r="D24" s="410"/>
      <c r="E24" s="411"/>
      <c r="F24" s="411"/>
      <c r="G24" s="412"/>
      <c r="H24" s="96">
        <f t="shared" ref="H24:H25" si="0">SUM(C24*D24)</f>
        <v>0</v>
      </c>
    </row>
    <row r="25" spans="1:8" ht="28.5" customHeight="1" x14ac:dyDescent="0.25">
      <c r="A25" s="95" t="s">
        <v>75</v>
      </c>
      <c r="B25" s="225" t="s">
        <v>212</v>
      </c>
      <c r="C25" s="226">
        <v>5</v>
      </c>
      <c r="D25" s="410"/>
      <c r="E25" s="411"/>
      <c r="F25" s="411"/>
      <c r="G25" s="412"/>
      <c r="H25" s="96">
        <f t="shared" si="0"/>
        <v>0</v>
      </c>
    </row>
    <row r="26" spans="1:8" ht="6.75" customHeight="1" x14ac:dyDescent="0.25">
      <c r="A26" s="4"/>
      <c r="B26" s="97"/>
      <c r="C26" s="98"/>
      <c r="D26" s="99"/>
      <c r="E26" s="99"/>
      <c r="F26" s="99"/>
      <c r="G26" s="99"/>
      <c r="H26" s="100"/>
    </row>
    <row r="27" spans="1:8" ht="15" customHeight="1" x14ac:dyDescent="0.25">
      <c r="A27" s="4"/>
      <c r="B27" s="97"/>
      <c r="C27" s="414" t="s">
        <v>76</v>
      </c>
      <c r="D27" s="414"/>
      <c r="E27" s="414"/>
      <c r="F27" s="414"/>
      <c r="G27" s="414"/>
      <c r="H27" s="101">
        <f>SUM(H24:H26)</f>
        <v>0</v>
      </c>
    </row>
    <row r="28" spans="1:8" x14ac:dyDescent="0.25">
      <c r="A28" s="4"/>
      <c r="B28" s="97"/>
      <c r="C28" s="102"/>
      <c r="D28" s="102"/>
      <c r="E28" s="102"/>
      <c r="F28" s="102"/>
      <c r="G28" s="102"/>
      <c r="H28" s="43"/>
    </row>
    <row r="29" spans="1:8" x14ac:dyDescent="0.25">
      <c r="A29" s="4"/>
      <c r="B29" s="4"/>
      <c r="C29" s="403" t="s">
        <v>78</v>
      </c>
      <c r="D29" s="403"/>
      <c r="E29" s="403"/>
      <c r="F29" s="403"/>
      <c r="G29" s="403"/>
      <c r="H29" s="40">
        <f>H27</f>
        <v>0</v>
      </c>
    </row>
    <row r="30" spans="1:8" x14ac:dyDescent="0.25">
      <c r="A30" s="4"/>
      <c r="B30" s="4"/>
      <c r="C30" s="4"/>
      <c r="D30" s="4"/>
      <c r="E30" s="4"/>
      <c r="F30" s="4"/>
      <c r="G30" s="4"/>
      <c r="H30" s="4"/>
    </row>
    <row r="31" spans="1:8" ht="14.25" customHeight="1" x14ac:dyDescent="0.25">
      <c r="A31" s="404" t="s">
        <v>97</v>
      </c>
      <c r="B31" s="404"/>
      <c r="C31" s="404"/>
      <c r="D31" s="404"/>
      <c r="E31" s="404"/>
      <c r="F31" s="404"/>
      <c r="G31" s="404"/>
      <c r="H31" s="404"/>
    </row>
    <row r="33" spans="1:8" x14ac:dyDescent="0.25">
      <c r="A33" s="409"/>
      <c r="B33" s="409"/>
      <c r="C33" s="409"/>
      <c r="D33" s="409"/>
      <c r="E33" s="409"/>
      <c r="F33" s="409"/>
      <c r="G33" s="409"/>
      <c r="H33" s="409"/>
    </row>
    <row r="34" spans="1:8" x14ac:dyDescent="0.25">
      <c r="G34" s="402"/>
      <c r="H34" s="402"/>
    </row>
  </sheetData>
  <sheetProtection algorithmName="SHA-512" hashValue="xVJoZ1xZt3Op05HXWlnEaTK/dDDzWBmxQcopu2ilNzsitZJW/HWSS0GN/6b4hyGJdO/GjJNDIwhxnSvUS3+BHQ==" saltValue="CAhWPPjfsTm3nhW3144yUQ==" spinCount="100000" sheet="1" objects="1" scenarios="1"/>
  <protectedRanges>
    <protectedRange sqref="D24:G24 D25:G25 A31:H31" name="Bereich1"/>
  </protectedRanges>
  <mergeCells count="19">
    <mergeCell ref="G3:H3"/>
    <mergeCell ref="C27:G27"/>
    <mergeCell ref="D24:G24"/>
    <mergeCell ref="A4:H4"/>
    <mergeCell ref="A6:H6"/>
    <mergeCell ref="A8:H8"/>
    <mergeCell ref="A3:B3"/>
    <mergeCell ref="C3:E3"/>
    <mergeCell ref="G34:H34"/>
    <mergeCell ref="C29:G29"/>
    <mergeCell ref="A31:H31"/>
    <mergeCell ref="A10:H10"/>
    <mergeCell ref="A17:H17"/>
    <mergeCell ref="A19:B19"/>
    <mergeCell ref="A20:H20"/>
    <mergeCell ref="D22:G22"/>
    <mergeCell ref="A33:H33"/>
    <mergeCell ref="D25:G25"/>
    <mergeCell ref="A14:H14"/>
  </mergeCells>
  <pageMargins left="0.59055118110236227" right="0.19685039370078741" top="0.59055118110236227" bottom="0.39370078740157483" header="0" footer="0.31496062992125984"/>
  <pageSetup paperSize="9" scale="70" orientation="portrait" r:id="rId1"/>
  <headerFooter>
    <oddFooter xml:space="preserve">&amp;R&amp;"Arial,Standard"&amp;9Seite &amp;P von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24A029512E4314C8107E1648F6723AB" ma:contentTypeVersion="16" ma:contentTypeDescription="Ein neues Dokument erstellen." ma:contentTypeScope="" ma:versionID="c8a65d9ca70afb79b01b3205661d9212">
  <xsd:schema xmlns:xsd="http://www.w3.org/2001/XMLSchema" xmlns:xs="http://www.w3.org/2001/XMLSchema" xmlns:p="http://schemas.microsoft.com/office/2006/metadata/properties" xmlns:ns2="0753f78e-8288-45a6-b0fd-b424a45e075a" xmlns:ns3="3cf6de26-0b4b-4e05-834f-b64e9d142eb0" targetNamespace="http://schemas.microsoft.com/office/2006/metadata/properties" ma:root="true" ma:fieldsID="0685fde05ca7e30543efad5f434f9864" ns2:_="" ns3:_="">
    <xsd:import namespace="0753f78e-8288-45a6-b0fd-b424a45e075a"/>
    <xsd:import namespace="3cf6de26-0b4b-4e05-834f-b64e9d142eb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3f78e-8288-45a6-b0fd-b424a45e075a"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0d8d7422-a8a2-4f76-bf05-381997659216}" ma:internalName="TaxCatchAll" ma:showField="CatchAllData" ma:web="0753f78e-8288-45a6-b0fd-b424a45e07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f6de26-0b4b-4e05-834f-b64e9d142eb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dabf702a-a282-4b48-82cc-9d26ff6b34a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53f78e-8288-45a6-b0fd-b424a45e075a" xsi:nil="true"/>
    <lcf76f155ced4ddcb4097134ff3c332f xmlns="3cf6de26-0b4b-4e05-834f-b64e9d142eb0">
      <Terms xmlns="http://schemas.microsoft.com/office/infopath/2007/PartnerControls"/>
    </lcf76f155ced4ddcb4097134ff3c332f>
    <_dlc_DocId xmlns="0753f78e-8288-45a6-b0fd-b424a45e075a">4ZAZK5PC63HH-1595827385-46810</_dlc_DocId>
    <_dlc_DocIdUrl xmlns="0753f78e-8288-45a6-b0fd-b424a45e075a">
      <Url>https://neumannneumann.sharepoint.com/sites/DMS/_layouts/15/DocIdRedir.aspx?ID=4ZAZK5PC63HH-1595827385-46810</Url>
      <Description>4ZAZK5PC63HH-1595827385-46810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8032D9-2E43-4F8E-BB71-73F96B3D0C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3f78e-8288-45a6-b0fd-b424a45e075a"/>
    <ds:schemaRef ds:uri="3cf6de26-0b4b-4e05-834f-b64e9d142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C04B3B-E86D-417D-819E-0C12AB2C7D56}">
  <ds:schemaRefs>
    <ds:schemaRef ds:uri="http://schemas.microsoft.com/office/2006/metadata/properties"/>
    <ds:schemaRef ds:uri="http://schemas.microsoft.com/office/infopath/2007/PartnerControls"/>
    <ds:schemaRef ds:uri="0753f78e-8288-45a6-b0fd-b424a45e075a"/>
    <ds:schemaRef ds:uri="3cf6de26-0b4b-4e05-834f-b64e9d142eb0"/>
  </ds:schemaRefs>
</ds:datastoreItem>
</file>

<file path=customXml/itemProps3.xml><?xml version="1.0" encoding="utf-8"?>
<ds:datastoreItem xmlns:ds="http://schemas.openxmlformats.org/officeDocument/2006/customXml" ds:itemID="{754256FE-E9BD-4C0D-9CA4-39002C5C72F8}">
  <ds:schemaRefs>
    <ds:schemaRef ds:uri="http://schemas.microsoft.com/sharepoint/v3/contenttype/forms"/>
  </ds:schemaRefs>
</ds:datastoreItem>
</file>

<file path=customXml/itemProps4.xml><?xml version="1.0" encoding="utf-8"?>
<ds:datastoreItem xmlns:ds="http://schemas.openxmlformats.org/officeDocument/2006/customXml" ds:itemID="{9DF71867-123C-41CE-B9C7-C402716FAF1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16</vt:i4>
      </vt:variant>
    </vt:vector>
  </HeadingPairs>
  <TitlesOfParts>
    <vt:vector size="27" baseType="lpstr">
      <vt:lpstr>Inhaltsverz. u allg Hin.Los4   </vt:lpstr>
      <vt:lpstr>AeP Los 4</vt:lpstr>
      <vt:lpstr>AMG Los 4</vt:lpstr>
      <vt:lpstr>AE Los 4</vt:lpstr>
      <vt:lpstr>Obl Los 4</vt:lpstr>
      <vt:lpstr>LV Glas Los 4</vt:lpstr>
      <vt:lpstr>SVS Glas Los 4</vt:lpstr>
      <vt:lpstr>KB Glas Los 4</vt:lpstr>
      <vt:lpstr>PB SdArb Los 4</vt:lpstr>
      <vt:lpstr>PB EAF Glas Los 4</vt:lpstr>
      <vt:lpstr>GÜ Glas Los 4</vt:lpstr>
      <vt:lpstr>an_nachlass_angebot</vt:lpstr>
      <vt:lpstr>an_summe_angebot</vt:lpstr>
      <vt:lpstr>an_summe_angebot_netto</vt:lpstr>
      <vt:lpstr>'AE Los 4'!Druckbereich</vt:lpstr>
      <vt:lpstr>'AeP Los 4'!Druckbereich</vt:lpstr>
      <vt:lpstr>'AMG Los 4'!Druckbereich</vt:lpstr>
      <vt:lpstr>'GÜ Glas Los 4'!Druckbereich</vt:lpstr>
      <vt:lpstr>'Inhaltsverz. u allg Hin.Los4   '!Druckbereich</vt:lpstr>
      <vt:lpstr>'KB Glas Los 4'!Druckbereich</vt:lpstr>
      <vt:lpstr>'LV Glas Los 4'!Druckbereich</vt:lpstr>
      <vt:lpstr>'Obl Los 4'!Druckbereich</vt:lpstr>
      <vt:lpstr>'PB EAF Glas Los 4'!Druckbereich</vt:lpstr>
      <vt:lpstr>'PB SdArb Los 4'!Druckbereich</vt:lpstr>
      <vt:lpstr>'SVS Glas Los 4'!Druckbereich</vt:lpstr>
      <vt:lpstr>'LV Glas Los 4'!Drucktitel</vt:lpstr>
      <vt:lpstr>'PB EAF Glas Los 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Guggemos</dc:creator>
  <cp:lastModifiedBy>Christine Straßer</cp:lastModifiedBy>
  <cp:lastPrinted>2022-04-11T06:40:29Z</cp:lastPrinted>
  <dcterms:created xsi:type="dcterms:W3CDTF">2009-07-27T14:21:12Z</dcterms:created>
  <dcterms:modified xsi:type="dcterms:W3CDTF">2026-03-18T05:21:54Z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0x010100A24A029512E4314C8107E1648F6723AB</vt:lpwstr>
  </property>
  <property fmtid="{D5CDD505-2E9C-101B-9397-08002B2CF9AE}" pid="3" name="_dlc_DocIdItemGuid">
    <vt:lpwstr>84084fd6-f25f-496e-bfda-8c2e65a4e8da</vt:lpwstr>
  </property>
  <property fmtid="{D5CDD505-2E9C-101B-9397-08002B2CF9AE}" pid="4" name="MediaServiceImageTags">
    <vt:lpwstr/>
  </property>
</Properties>
</file>